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L:\FA\Hilde_V\Begroting\2021\Brieven\Gemeenten\"/>
    </mc:Choice>
  </mc:AlternateContent>
  <xr:revisionPtr revIDLastSave="0" documentId="13_ncr:1_{3545C8C6-18A8-4822-8020-264CD8529355}" xr6:coauthVersionLast="45" xr6:coauthVersionMax="45" xr10:uidLastSave="{00000000-0000-0000-0000-000000000000}"/>
  <bookViews>
    <workbookView xWindow="-120" yWindow="-120" windowWidth="29040" windowHeight="15840" tabRatio="500" activeTab="3" xr2:uid="{00000000-000D-0000-FFFF-FFFF00000000}"/>
  </bookViews>
  <sheets>
    <sheet name="Globale afrekening" sheetId="1" r:id="rId1"/>
    <sheet name="Meer detail" sheetId="2" r:id="rId2"/>
    <sheet name="Bijlagen" sheetId="3" r:id="rId3"/>
    <sheet name="Globale afrekening (voor print)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2">Bijlagen!$A$1:$K$87</definedName>
    <definedName name="_xlnm.Print_Area" localSheetId="0">'Globale afrekening'!$A$1:$H$23</definedName>
    <definedName name="_xlnm.Print_Area" localSheetId="3">'Globale afrekening (voor print)'!$A$1:$H$24</definedName>
    <definedName name="_xlnm.Print_Area" localSheetId="1">'Meer detail'!$A$1:$F$31</definedName>
    <definedName name="Bijlage1">Bijlagen!$A$6</definedName>
    <definedName name="Bijlage2">Bijlagen!$A$14</definedName>
    <definedName name="Bijlage3">Bijlagen!#REF!</definedName>
    <definedName name="Bijlage4">Bijlagen!$A$36</definedName>
    <definedName name="Bijlage5">Bijlagen!#REF!</definedName>
    <definedName name="Bijlage6">Bijlagen!$A$43</definedName>
    <definedName name="Bijlage7">Bijlagen!$A$58</definedName>
    <definedName name="Boete">Bijlagen!$A$30</definedName>
    <definedName name="Dienstverlening">'Meer detail'!$B$7</definedName>
    <definedName name="Gemeentebestuur">'Meer detail'!$B$17</definedName>
    <definedName name="Termijnschuld">'Meer detail'!#REF!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3" i="3" l="1"/>
  <c r="F83" i="3"/>
  <c r="D83" i="3"/>
  <c r="B83" i="3"/>
  <c r="D77" i="3"/>
  <c r="B77" i="3"/>
  <c r="D76" i="3"/>
  <c r="B76" i="3"/>
  <c r="D75" i="3"/>
  <c r="B75" i="3"/>
  <c r="D74" i="3"/>
  <c r="B74" i="3"/>
  <c r="D73" i="3"/>
  <c r="B73" i="3"/>
  <c r="D72" i="3"/>
  <c r="B72" i="3"/>
  <c r="D71" i="3"/>
  <c r="B71" i="3"/>
  <c r="D70" i="3"/>
  <c r="B70" i="3"/>
  <c r="D69" i="3"/>
  <c r="B69" i="3"/>
  <c r="D68" i="3"/>
  <c r="B68" i="3"/>
  <c r="D67" i="3"/>
  <c r="B67" i="3"/>
  <c r="D66" i="3"/>
  <c r="B66" i="3"/>
  <c r="D65" i="3"/>
  <c r="B65" i="3"/>
  <c r="D64" i="3"/>
  <c r="B64" i="3"/>
  <c r="D63" i="3"/>
  <c r="B63" i="3"/>
  <c r="D62" i="3"/>
  <c r="B62" i="3"/>
  <c r="D61" i="3"/>
  <c r="B61" i="3"/>
  <c r="B40" i="3"/>
  <c r="B39" i="3"/>
  <c r="B38" i="3"/>
  <c r="H33" i="3"/>
  <c r="F33" i="3"/>
  <c r="D33" i="3"/>
  <c r="B33" i="3"/>
  <c r="H32" i="3"/>
  <c r="F32" i="3"/>
  <c r="D32" i="3"/>
  <c r="B32" i="3"/>
  <c r="H31" i="3"/>
  <c r="F31" i="3"/>
  <c r="D31" i="3"/>
  <c r="B31" i="3"/>
  <c r="H30" i="3"/>
  <c r="F30" i="3"/>
  <c r="D30" i="3"/>
  <c r="B30" i="3"/>
  <c r="H29" i="3"/>
  <c r="F29" i="3"/>
  <c r="D29" i="3"/>
  <c r="B29" i="3"/>
  <c r="H28" i="3"/>
  <c r="F28" i="3"/>
  <c r="D28" i="3"/>
  <c r="B28" i="3"/>
  <c r="H27" i="3"/>
  <c r="F27" i="3"/>
  <c r="D27" i="3"/>
  <c r="B27" i="3"/>
  <c r="H26" i="3"/>
  <c r="F26" i="3"/>
  <c r="D26" i="3"/>
  <c r="B26" i="3"/>
  <c r="H25" i="3"/>
  <c r="F25" i="3"/>
  <c r="D25" i="3"/>
  <c r="B25" i="3"/>
  <c r="H24" i="3"/>
  <c r="F24" i="3"/>
  <c r="D24" i="3"/>
  <c r="B24" i="3"/>
  <c r="H23" i="3"/>
  <c r="F23" i="3"/>
  <c r="D23" i="3"/>
  <c r="B23" i="3"/>
  <c r="H22" i="3"/>
  <c r="F22" i="3"/>
  <c r="D22" i="3"/>
  <c r="B22" i="3"/>
  <c r="H21" i="3"/>
  <c r="F21" i="3"/>
  <c r="D21" i="3"/>
  <c r="B21" i="3"/>
  <c r="H20" i="3"/>
  <c r="F20" i="3"/>
  <c r="D20" i="3"/>
  <c r="B20" i="3"/>
  <c r="H19" i="3"/>
  <c r="F19" i="3"/>
  <c r="D19" i="3"/>
  <c r="B19" i="3"/>
  <c r="H18" i="3"/>
  <c r="F18" i="3"/>
  <c r="D18" i="3"/>
  <c r="B18" i="3"/>
  <c r="H17" i="3"/>
  <c r="F17" i="3"/>
  <c r="D17" i="3"/>
  <c r="B17" i="3"/>
  <c r="B11" i="3"/>
  <c r="B10" i="3"/>
  <c r="B9" i="3"/>
  <c r="B8" i="3"/>
  <c r="B4" i="3"/>
  <c r="B3" i="3"/>
  <c r="B86" i="3" l="1"/>
  <c r="B51" i="3" l="1"/>
  <c r="H84" i="3" l="1"/>
  <c r="F84" i="3"/>
  <c r="D84" i="3"/>
  <c r="B84" i="3"/>
  <c r="J84" i="3" l="1"/>
  <c r="D8" i="3" l="1"/>
  <c r="B17" i="2"/>
  <c r="B7" i="2"/>
  <c r="B4" i="2"/>
  <c r="B12" i="5"/>
  <c r="B8" i="5"/>
  <c r="J17" i="3" l="1"/>
  <c r="J18" i="3"/>
  <c r="J19" i="3"/>
  <c r="J22" i="3"/>
  <c r="J23" i="3"/>
  <c r="J24" i="3"/>
  <c r="J25" i="3"/>
  <c r="J28" i="3"/>
  <c r="J29" i="3"/>
  <c r="J31" i="3"/>
  <c r="J32" i="3"/>
  <c r="J33" i="3"/>
  <c r="D10" i="3"/>
  <c r="D9" i="3"/>
  <c r="B14" i="5"/>
  <c r="B10" i="5"/>
  <c r="B5" i="5" l="1"/>
  <c r="F51" i="3" l="1"/>
  <c r="B41" i="3" l="1"/>
  <c r="D13" i="2" s="1"/>
  <c r="J30" i="3" l="1"/>
  <c r="J20" i="3"/>
  <c r="J26" i="3"/>
  <c r="J21" i="3" l="1"/>
  <c r="D11" i="3"/>
  <c r="D12" i="3" s="1"/>
  <c r="B12" i="3"/>
  <c r="D10" i="2" s="1"/>
  <c r="J27" i="3" l="1"/>
  <c r="J34" i="3" s="1"/>
  <c r="D11" i="2" s="1"/>
  <c r="D9" i="2" s="1"/>
  <c r="D15" i="2" l="1"/>
  <c r="G9" i="1"/>
  <c r="G10" i="5" l="1"/>
  <c r="B54" i="3" l="1"/>
  <c r="F53" i="3" s="1"/>
  <c r="B50" i="3"/>
  <c r="B49" i="3"/>
  <c r="F48" i="3" l="1"/>
  <c r="B46" i="3"/>
  <c r="B47" i="3"/>
  <c r="F45" i="3" l="1"/>
  <c r="B52" i="3" l="1"/>
  <c r="F52" i="3" s="1"/>
  <c r="F56" i="3" s="1"/>
  <c r="D20" i="2" s="1"/>
  <c r="D19" i="2" s="1"/>
  <c r="G13" i="1" s="1"/>
  <c r="G14" i="5" l="1"/>
  <c r="G4" i="1"/>
  <c r="G5" i="5" l="1"/>
  <c r="D4" i="2"/>
  <c r="B87" i="3" l="1"/>
  <c r="D28" i="2" l="1"/>
  <c r="D23" i="2" s="1"/>
  <c r="G23" i="5"/>
  <c r="G18" i="5" s="1"/>
  <c r="G22" i="1"/>
  <c r="G17" i="1" s="1"/>
</calcChain>
</file>

<file path=xl/sharedStrings.xml><?xml version="1.0" encoding="utf-8"?>
<sst xmlns="http://schemas.openxmlformats.org/spreadsheetml/2006/main" count="148" uniqueCount="102">
  <si>
    <t>€</t>
  </si>
  <si>
    <t>TERUG NAAR OVERZICHT</t>
  </si>
  <si>
    <t>TERUG NAAR DETAIL</t>
  </si>
  <si>
    <t>Fractie</t>
  </si>
  <si>
    <t>Tarief</t>
  </si>
  <si>
    <t>Restafval</t>
  </si>
  <si>
    <t>Gft</t>
  </si>
  <si>
    <t>Afbraakhout</t>
  </si>
  <si>
    <t xml:space="preserve">Zuiver puin </t>
  </si>
  <si>
    <t>Gemengd puin</t>
  </si>
  <si>
    <t>Zuivere grond</t>
  </si>
  <si>
    <t>Vlakglas</t>
  </si>
  <si>
    <t>Landbouwfolie</t>
  </si>
  <si>
    <t>Tractorbanden</t>
  </si>
  <si>
    <t>Huisvuilzakken totaal</t>
  </si>
  <si>
    <t>Huisvuilzakken - grote rollen</t>
  </si>
  <si>
    <t>Huisvuilzakken - kleine rollen</t>
  </si>
  <si>
    <t>Groenafvalzakken</t>
  </si>
  <si>
    <t>Grofvuilstickers</t>
  </si>
  <si>
    <t>Pmd-zakken</t>
  </si>
  <si>
    <t>pmd-zakken 60 liter</t>
  </si>
  <si>
    <t>pmd-zakken 120 liter</t>
  </si>
  <si>
    <r>
      <t xml:space="preserve">Gouverneur Verwilghensingel 32
3500 Hasselt
</t>
    </r>
    <r>
      <rPr>
        <sz val="7"/>
        <color rgb="FF82AD2F"/>
        <rFont val="Century Gothic"/>
        <family val="2"/>
      </rPr>
      <t>T</t>
    </r>
    <r>
      <rPr>
        <sz val="7"/>
        <rFont val="Century Gothic"/>
        <family val="2"/>
      </rPr>
      <t xml:space="preserve"> 011 28 89 89
</t>
    </r>
    <r>
      <rPr>
        <sz val="7"/>
        <color rgb="FF82AD2F"/>
        <rFont val="Century Gothic"/>
        <family val="2"/>
      </rPr>
      <t>F</t>
    </r>
    <r>
      <rPr>
        <sz val="7"/>
        <rFont val="Century Gothic"/>
        <family val="2"/>
      </rPr>
      <t xml:space="preserve"> 011 28 89 30
info@limburg.net
</t>
    </r>
    <r>
      <rPr>
        <sz val="7"/>
        <color rgb="FF82AD2F"/>
        <rFont val="Century Gothic"/>
        <family val="2"/>
      </rPr>
      <t>www.limburg.net</t>
    </r>
  </si>
  <si>
    <t>bijlage 1</t>
  </si>
  <si>
    <t>bijlage 2</t>
  </si>
  <si>
    <t>bijlage 4</t>
  </si>
  <si>
    <t>Vaste kosten - fractiegebonden</t>
  </si>
  <si>
    <t>Vaste kosten - overhead</t>
  </si>
  <si>
    <t>Vaste kosten - bijzondere bijdrage recyclagepark</t>
  </si>
  <si>
    <t>Inzameling
 (ton)</t>
  </si>
  <si>
    <t>verwerking 
(ton)</t>
  </si>
  <si>
    <t>Grofvuil huis-aan-huis</t>
  </si>
  <si>
    <t>Holglas huis-aan-huis</t>
  </si>
  <si>
    <t>Kunststoffen recyclagepark</t>
  </si>
  <si>
    <t>Groen recyclagepark</t>
  </si>
  <si>
    <t>Groen technische dienst</t>
  </si>
  <si>
    <t>Grofvuil recyclagepark + roofing + treinbilzen</t>
  </si>
  <si>
    <t>Grofvuil technische dienst</t>
  </si>
  <si>
    <t>Gipsplaten</t>
  </si>
  <si>
    <t>Soort</t>
  </si>
  <si>
    <t>Inzameling (ton)</t>
  </si>
  <si>
    <t>Verwerking (ton)</t>
  </si>
  <si>
    <t>Grofvuil recyclagepark+roofing+treinbilzen</t>
  </si>
  <si>
    <t>Zuiver puin</t>
  </si>
  <si>
    <t>Traktorbanden</t>
  </si>
  <si>
    <t xml:space="preserve">        ● Vaste werkingsbijdrage</t>
  </si>
  <si>
    <t>Opbrengsten huisvuilzakken of huisvuildiftar</t>
  </si>
  <si>
    <t>Opbrengsten gft-sticker of gftdiftar</t>
  </si>
  <si>
    <t>Opbrengsten grofvuilsticker of grofvuildiftar</t>
  </si>
  <si>
    <r>
      <rPr>
        <sz val="8"/>
        <color theme="1"/>
        <rFont val="Arial"/>
        <family val="2"/>
      </rPr>
      <t xml:space="preserve">        ●</t>
    </r>
    <r>
      <rPr>
        <sz val="8"/>
        <color theme="1"/>
        <rFont val="Century Gothic"/>
        <family val="2"/>
      </rPr>
      <t xml:space="preserve"> (Over)productie </t>
    </r>
  </si>
  <si>
    <t>1) BEREKENING WERKINGSBIJDRAGE</t>
  </si>
  <si>
    <t>2) BEREKENING VAN AANGEKOCHTE RECIPIËNTEN EN STICKERS</t>
  </si>
  <si>
    <t>Begrote kosten</t>
  </si>
  <si>
    <t>Netto begrote kosten (begrote kosten - begrote opbrengsten)</t>
  </si>
  <si>
    <t xml:space="preserve">    Begrote kosten</t>
  </si>
  <si>
    <t xml:space="preserve">    Verschil (begrote kosten - begrote opbrengsten)</t>
  </si>
  <si>
    <t xml:space="preserve">      ● Totaal begrote aankoop recipiënten en stickers</t>
  </si>
  <si>
    <t xml:space="preserve">    Begrote opbrengsten huisvuil, gft en grofvuil die van de begrote kosten worden afgetrokken</t>
  </si>
  <si>
    <t>Bijlage 1: Begrote vaste werkingsbijdrage</t>
  </si>
  <si>
    <t>Bijlage 2:  Begrote (over)productie</t>
  </si>
  <si>
    <t>Begrote hoeveelheid overschrijdende tonnages</t>
  </si>
  <si>
    <t>Totaal begrote (over)productie</t>
  </si>
  <si>
    <t>Bijlage 4: Begrote aankopen recipiënten en stickers</t>
  </si>
  <si>
    <t>Begroot aantal afgenomen (stuks)</t>
  </si>
  <si>
    <t>Begrote hoeveelheid tonnages</t>
  </si>
  <si>
    <t xml:space="preserve">Bijlage 5: Overzicht begrote hoeveelheden </t>
  </si>
  <si>
    <t>Bijlage 3: Begrote opbrengsten huisvuil, gft, grofvuil die van de begrote kosten worden afgetrokken</t>
  </si>
  <si>
    <t>Totaal begroot</t>
  </si>
  <si>
    <t>Totaal begrote aankoop recipiënten</t>
  </si>
  <si>
    <t>bijlage 3</t>
  </si>
  <si>
    <t>Uw totaal begroot bedrag directe inning bedraagt</t>
  </si>
  <si>
    <t>bijlage 6</t>
  </si>
  <si>
    <t>Gezinsleden</t>
  </si>
  <si>
    <t>Aantal gezinnen</t>
  </si>
  <si>
    <t>Totaal begrote directe inning</t>
  </si>
  <si>
    <t>Begrote factuur directe inning - indien volledig</t>
  </si>
  <si>
    <t>4+</t>
  </si>
  <si>
    <t>basiskost per gezin + persoonskosten</t>
  </si>
  <si>
    <t>Totaal begrote ontvangsten directe inning</t>
  </si>
  <si>
    <t>Uw totaal begrote kosten bedragen</t>
  </si>
  <si>
    <t>Vaste kosten - bijzondere bijdrage textielfonds</t>
  </si>
  <si>
    <t>Gft-stickers totaal</t>
  </si>
  <si>
    <t>gft-stickers - 120 liter</t>
  </si>
  <si>
    <t>gft-stickers - 40 liter</t>
  </si>
  <si>
    <t>Begroot jaarbedrag (€)</t>
  </si>
  <si>
    <t>€/gezin</t>
  </si>
  <si>
    <t>Inzameling 
(€/ton)</t>
  </si>
  <si>
    <t>Verwerking 
(€/ton)</t>
  </si>
  <si>
    <t>Jaarbedrag  (€)</t>
  </si>
  <si>
    <t>Totaal (€)</t>
  </si>
  <si>
    <t>Eenheidsprijs
(€/stuk)</t>
  </si>
  <si>
    <t>Begrote aankoop recipiënten en stickers (€)</t>
  </si>
  <si>
    <t>Basiskost dienstverlening voor uw gezin (€/gezin)</t>
  </si>
  <si>
    <t>Totaal begrote directe inning - indien volledig (€)</t>
  </si>
  <si>
    <t>1) BEREKENING DIRECTE INNING BIJ GELIJKE DEELNAME ALS IN 2020</t>
  </si>
  <si>
    <t>Aantal gezinnen op 01/01/2021:</t>
  </si>
  <si>
    <t>Aantal inwoners op 01/01/2021:</t>
  </si>
  <si>
    <t>Bijlage 6: Begrote opbrengsten directe inning bij gelijke deelname als in 2020</t>
  </si>
  <si>
    <t>Uw deelname aan de directe inning - korting conform 2020</t>
  </si>
  <si>
    <t>Begrote opbrengsten (geen rekening houdende met vrijstellingen, verminderingen en sociale correcties) - bij gelijke korting</t>
  </si>
  <si>
    <t>GEMEENTE WELLEN</t>
  </si>
  <si>
    <t>WELLEN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</si>
</sst>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38" x14ac:knownFonts="1">
    <font>
      <sz val="10"/>
      <name val="Verdana"/>
    </font>
    <font>
      <sz val="11"/>
      <color theme="1"/>
      <name val="Century Gothic"/>
      <family val="2"/>
      <scheme val="minor"/>
    </font>
    <font>
      <sz val="8"/>
      <name val="Verdana"/>
      <family val="2"/>
    </font>
    <font>
      <sz val="7"/>
      <name val="Century Gothic"/>
      <family val="2"/>
    </font>
    <font>
      <b/>
      <sz val="10"/>
      <color rgb="FF82AD2F"/>
      <name val="Century Gothic"/>
      <family val="2"/>
    </font>
    <font>
      <b/>
      <sz val="10"/>
      <color rgb="FF82AD2F"/>
      <name val="Verdana"/>
      <family val="2"/>
    </font>
    <font>
      <sz val="8"/>
      <name val="Century Gothic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0"/>
      <color indexed="9"/>
      <name val="Century Gothic"/>
      <family val="2"/>
    </font>
    <font>
      <b/>
      <sz val="18"/>
      <color rgb="FF82AD2F"/>
      <name val="Century Gothic"/>
      <family val="2"/>
    </font>
    <font>
      <sz val="18"/>
      <color rgb="FF82AD2F"/>
      <name val="Century Gothic"/>
      <family val="2"/>
    </font>
    <font>
      <sz val="7"/>
      <color rgb="FF82AD2F"/>
      <name val="Century Gothic"/>
      <family val="2"/>
    </font>
    <font>
      <b/>
      <sz val="8"/>
      <name val="Century Gothic"/>
      <family val="2"/>
    </font>
    <font>
      <u/>
      <sz val="8"/>
      <color theme="10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0"/>
      <name val="Century Gothic"/>
      <family val="2"/>
    </font>
    <font>
      <b/>
      <sz val="10"/>
      <color rgb="FF0095A9"/>
      <name val="Century Gothic"/>
      <family val="2"/>
    </font>
    <font>
      <b/>
      <sz val="10"/>
      <color rgb="FFC59F00"/>
      <name val="Century Gothic"/>
      <family val="2"/>
    </font>
    <font>
      <b/>
      <u/>
      <sz val="8"/>
      <color theme="4"/>
      <name val="Century Gothic"/>
      <family val="2"/>
    </font>
    <font>
      <sz val="8"/>
      <color theme="1"/>
      <name val="Arial"/>
      <family val="2"/>
    </font>
    <font>
      <u/>
      <sz val="8"/>
      <name val="Century Gothic"/>
      <family val="2"/>
    </font>
    <font>
      <b/>
      <sz val="8"/>
      <color theme="4"/>
      <name val="Century Gothic"/>
      <family val="2"/>
    </font>
    <font>
      <b/>
      <sz val="8"/>
      <color theme="8"/>
      <name val="Century Gothic"/>
      <family val="2"/>
    </font>
    <font>
      <b/>
      <u/>
      <sz val="8"/>
      <color theme="3"/>
      <name val="Century Gothic"/>
      <family val="2"/>
    </font>
    <font>
      <b/>
      <u/>
      <sz val="10"/>
      <color rgb="FF0095A9"/>
      <name val="Century Gothic"/>
      <family val="2"/>
    </font>
    <font>
      <b/>
      <u/>
      <sz val="10"/>
      <color rgb="FFC59F00"/>
      <name val="Century Gothic"/>
      <family val="2"/>
    </font>
    <font>
      <u/>
      <sz val="8"/>
      <color theme="0"/>
      <name val="Century Gothic"/>
      <family val="2"/>
    </font>
    <font>
      <b/>
      <sz val="10"/>
      <color theme="8"/>
      <name val="Century Gothic"/>
      <family val="2"/>
      <scheme val="major"/>
    </font>
    <font>
      <b/>
      <sz val="10"/>
      <color theme="4"/>
      <name val="Century Gothic"/>
      <family val="2"/>
      <scheme val="major"/>
    </font>
    <font>
      <sz val="10"/>
      <name val="Arial"/>
      <family val="2"/>
    </font>
    <font>
      <u/>
      <sz val="8"/>
      <color theme="10"/>
      <name val="Century Gothic"/>
      <family val="2"/>
      <scheme val="major"/>
    </font>
    <font>
      <b/>
      <u/>
      <sz val="10"/>
      <color theme="3" tint="-0.249977111117893"/>
      <name val="Century Gothic"/>
      <family val="2"/>
    </font>
    <font>
      <b/>
      <sz val="10"/>
      <color theme="3" tint="-0.249977111117893"/>
      <name val="Century Gothic"/>
      <family val="2"/>
    </font>
    <font>
      <b/>
      <sz val="10"/>
      <color theme="3" tint="-0.249977111117893"/>
      <name val="Verdana"/>
      <family val="2"/>
    </font>
    <font>
      <b/>
      <sz val="8"/>
      <color theme="3"/>
      <name val="Century Gothic"/>
      <family val="2"/>
    </font>
    <font>
      <sz val="8"/>
      <color theme="0"/>
      <name val="Century Gothic"/>
      <family val="2"/>
    </font>
  </fonts>
  <fills count="13">
    <fill>
      <patternFill patternType="none"/>
    </fill>
    <fill>
      <patternFill patternType="gray125"/>
    </fill>
    <fill>
      <patternFill patternType="solid">
        <fgColor rgb="FF82AD2F"/>
        <bgColor indexed="64"/>
      </patternFill>
    </fill>
    <fill>
      <patternFill patternType="solid">
        <fgColor rgb="FFEEEEEA"/>
        <bgColor indexed="64"/>
      </patternFill>
    </fill>
    <fill>
      <patternFill patternType="solid">
        <fgColor rgb="FFDEF2F4"/>
        <bgColor indexed="64"/>
      </patternFill>
    </fill>
    <fill>
      <patternFill patternType="solid">
        <fgColor rgb="FFF8EEC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779D2B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rgb="FF0095A9"/>
      </bottom>
      <diagonal/>
    </border>
    <border>
      <left/>
      <right/>
      <top/>
      <bottom style="hair">
        <color rgb="FFC59F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1" fillId="0" borderId="0"/>
    <xf numFmtId="0" fontId="1" fillId="0" borderId="0"/>
    <xf numFmtId="0" fontId="1" fillId="0" borderId="0"/>
  </cellStyleXfs>
  <cellXfs count="195">
    <xf numFmtId="0" fontId="0" fillId="0" borderId="0" xfId="0"/>
    <xf numFmtId="0" fontId="3" fillId="0" borderId="0" xfId="0" applyFont="1" applyFill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vertical="top" wrapText="1"/>
      <protection locked="0"/>
    </xf>
    <xf numFmtId="0" fontId="6" fillId="3" borderId="0" xfId="0" applyFont="1" applyFill="1" applyAlignment="1" applyProtection="1">
      <alignment vertical="top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4" fontId="6" fillId="3" borderId="0" xfId="0" applyNumberFormat="1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4" fontId="17" fillId="2" borderId="0" xfId="0" applyNumberFormat="1" applyFont="1" applyFill="1"/>
    <xf numFmtId="0" fontId="13" fillId="4" borderId="0" xfId="0" applyFont="1" applyFill="1"/>
    <xf numFmtId="0" fontId="13" fillId="4" borderId="0" xfId="0" applyFont="1" applyFill="1" applyAlignment="1">
      <alignment horizontal="center"/>
    </xf>
    <xf numFmtId="4" fontId="13" fillId="4" borderId="0" xfId="0" applyNumberFormat="1" applyFont="1" applyFill="1"/>
    <xf numFmtId="0" fontId="6" fillId="4" borderId="0" xfId="0" applyFont="1" applyFill="1"/>
    <xf numFmtId="0" fontId="15" fillId="4" borderId="0" xfId="0" applyFont="1" applyFill="1"/>
    <xf numFmtId="0" fontId="6" fillId="4" borderId="0" xfId="0" applyFont="1" applyFill="1" applyAlignment="1">
      <alignment horizontal="center"/>
    </xf>
    <xf numFmtId="4" fontId="6" fillId="4" borderId="0" xfId="0" applyNumberFormat="1" applyFont="1" applyFill="1"/>
    <xf numFmtId="0" fontId="16" fillId="5" borderId="0" xfId="0" applyFont="1" applyFill="1"/>
    <xf numFmtId="4" fontId="16" fillId="5" borderId="0" xfId="0" applyNumberFormat="1" applyFont="1" applyFill="1"/>
    <xf numFmtId="0" fontId="15" fillId="5" borderId="0" xfId="0" applyFont="1" applyFill="1"/>
    <xf numFmtId="4" fontId="15" fillId="5" borderId="0" xfId="0" applyNumberFormat="1" applyFont="1" applyFill="1"/>
    <xf numFmtId="0" fontId="19" fillId="3" borderId="0" xfId="0" applyFont="1" applyFill="1"/>
    <xf numFmtId="0" fontId="4" fillId="4" borderId="0" xfId="0" applyFont="1" applyFill="1" applyBorder="1" applyAlignment="1" applyProtection="1">
      <alignment vertical="top" wrapText="1"/>
      <protection locked="0"/>
    </xf>
    <xf numFmtId="0" fontId="5" fillId="4" borderId="0" xfId="0" applyFont="1" applyFill="1" applyBorder="1" applyAlignment="1">
      <alignment vertical="top" wrapText="1"/>
    </xf>
    <xf numFmtId="0" fontId="6" fillId="4" borderId="0" xfId="0" applyFont="1" applyFill="1" applyAlignment="1" applyProtection="1">
      <alignment horizontal="right" vertical="top" wrapText="1"/>
      <protection locked="0"/>
    </xf>
    <xf numFmtId="0" fontId="4" fillId="5" borderId="0" xfId="0" applyFont="1" applyFill="1" applyBorder="1" applyAlignment="1" applyProtection="1">
      <alignment vertical="top" wrapText="1"/>
      <protection locked="0"/>
    </xf>
    <xf numFmtId="0" fontId="5" fillId="5" borderId="0" xfId="0" applyFont="1" applyFill="1" applyBorder="1" applyAlignment="1">
      <alignment vertical="top" wrapText="1"/>
    </xf>
    <xf numFmtId="0" fontId="6" fillId="5" borderId="0" xfId="0" applyFont="1" applyFill="1" applyAlignment="1" applyProtection="1">
      <alignment vertical="top" wrapText="1"/>
      <protection locked="0"/>
    </xf>
    <xf numFmtId="0" fontId="6" fillId="5" borderId="0" xfId="0" applyFont="1" applyFill="1" applyAlignment="1" applyProtection="1">
      <alignment horizontal="right" vertical="top" wrapText="1"/>
      <protection locked="0"/>
    </xf>
    <xf numFmtId="4" fontId="6" fillId="5" borderId="0" xfId="0" applyNumberFormat="1" applyFont="1" applyFill="1" applyAlignment="1" applyProtection="1">
      <alignment horizontal="right" vertical="top" wrapText="1"/>
      <protection locked="0"/>
    </xf>
    <xf numFmtId="0" fontId="13" fillId="4" borderId="0" xfId="0" applyFont="1" applyFill="1" applyBorder="1"/>
    <xf numFmtId="0" fontId="13" fillId="4" borderId="0" xfId="0" applyFont="1" applyFill="1" applyBorder="1" applyAlignment="1">
      <alignment horizontal="center"/>
    </xf>
    <xf numFmtId="4" fontId="13" fillId="4" borderId="0" xfId="0" applyNumberFormat="1" applyFont="1" applyFill="1" applyBorder="1"/>
    <xf numFmtId="0" fontId="6" fillId="0" borderId="0" xfId="0" applyFont="1" applyFill="1" applyBorder="1"/>
    <xf numFmtId="0" fontId="15" fillId="6" borderId="1" xfId="0" applyFont="1" applyFill="1" applyBorder="1"/>
    <xf numFmtId="0" fontId="15" fillId="6" borderId="1" xfId="0" applyFont="1" applyFill="1" applyBorder="1" applyAlignment="1">
      <alignment wrapText="1"/>
    </xf>
    <xf numFmtId="0" fontId="16" fillId="6" borderId="1" xfId="0" applyFont="1" applyFill="1" applyBorder="1" applyAlignment="1">
      <alignment wrapText="1"/>
    </xf>
    <xf numFmtId="0" fontId="16" fillId="6" borderId="10" xfId="0" applyFont="1" applyFill="1" applyBorder="1" applyAlignment="1">
      <alignment horizontal="left"/>
    </xf>
    <xf numFmtId="0" fontId="16" fillId="6" borderId="5" xfId="0" applyFont="1" applyFill="1" applyBorder="1" applyAlignment="1">
      <alignment horizontal="left"/>
    </xf>
    <xf numFmtId="0" fontId="16" fillId="6" borderId="11" xfId="0" applyFont="1" applyFill="1" applyBorder="1" applyAlignment="1"/>
    <xf numFmtId="0" fontId="16" fillId="6" borderId="12" xfId="0" applyFont="1" applyFill="1" applyBorder="1" applyAlignment="1"/>
    <xf numFmtId="0" fontId="16" fillId="6" borderId="1" xfId="0" applyFont="1" applyFill="1" applyBorder="1" applyAlignment="1">
      <alignment horizontal="left"/>
    </xf>
    <xf numFmtId="0" fontId="15" fillId="6" borderId="1" xfId="0" applyFont="1" applyFill="1" applyBorder="1" applyAlignment="1">
      <alignment horizontal="left" wrapText="1"/>
    </xf>
    <xf numFmtId="0" fontId="16" fillId="6" borderId="1" xfId="0" applyFont="1" applyFill="1" applyBorder="1" applyAlignment="1">
      <alignment horizontal="left" wrapText="1"/>
    </xf>
    <xf numFmtId="0" fontId="16" fillId="7" borderId="1" xfId="0" applyFont="1" applyFill="1" applyBorder="1"/>
    <xf numFmtId="0" fontId="15" fillId="7" borderId="1" xfId="0" applyFont="1" applyFill="1" applyBorder="1"/>
    <xf numFmtId="4" fontId="15" fillId="7" borderId="2" xfId="0" applyNumberFormat="1" applyFont="1" applyFill="1" applyBorder="1"/>
    <xf numFmtId="0" fontId="15" fillId="7" borderId="4" xfId="0" applyFont="1" applyFill="1" applyBorder="1"/>
    <xf numFmtId="0" fontId="6" fillId="7" borderId="4" xfId="0" applyFont="1" applyFill="1" applyBorder="1"/>
    <xf numFmtId="0" fontId="15" fillId="7" borderId="1" xfId="0" applyFont="1" applyFill="1" applyBorder="1" applyAlignment="1">
      <alignment horizontal="right"/>
    </xf>
    <xf numFmtId="165" fontId="15" fillId="7" borderId="2" xfId="0" applyNumberFormat="1" applyFont="1" applyFill="1" applyBorder="1"/>
    <xf numFmtId="0" fontId="15" fillId="7" borderId="1" xfId="0" applyFont="1" applyFill="1" applyBorder="1" applyAlignment="1">
      <alignment horizontal="left"/>
    </xf>
    <xf numFmtId="0" fontId="16" fillId="7" borderId="1" xfId="0" applyFont="1" applyFill="1" applyBorder="1" applyAlignment="1">
      <alignment horizontal="left"/>
    </xf>
    <xf numFmtId="0" fontId="15" fillId="7" borderId="2" xfId="0" applyFont="1" applyFill="1" applyBorder="1"/>
    <xf numFmtId="0" fontId="14" fillId="4" borderId="0" xfId="21" applyFont="1" applyFill="1" applyAlignment="1">
      <alignment horizontal="right"/>
    </xf>
    <xf numFmtId="0" fontId="22" fillId="0" borderId="0" xfId="0" applyFont="1"/>
    <xf numFmtId="0" fontId="22" fillId="3" borderId="0" xfId="0" applyFont="1" applyFill="1"/>
    <xf numFmtId="0" fontId="22" fillId="4" borderId="0" xfId="0" applyFont="1" applyFill="1"/>
    <xf numFmtId="0" fontId="22" fillId="4" borderId="0" xfId="0" applyFont="1" applyFill="1" applyAlignment="1">
      <alignment horizontal="right"/>
    </xf>
    <xf numFmtId="0" fontId="22" fillId="5" borderId="0" xfId="0" applyFont="1" applyFill="1" applyAlignment="1">
      <alignment horizontal="right"/>
    </xf>
    <xf numFmtId="0" fontId="14" fillId="5" borderId="0" xfId="21" applyFont="1" applyFill="1" applyAlignment="1">
      <alignment horizontal="right"/>
    </xf>
    <xf numFmtId="0" fontId="3" fillId="8" borderId="0" xfId="0" applyFont="1" applyFill="1" applyAlignment="1" applyProtection="1">
      <alignment vertical="top" wrapText="1"/>
      <protection locked="0"/>
    </xf>
    <xf numFmtId="0" fontId="3" fillId="8" borderId="0" xfId="0" applyNumberFormat="1" applyFont="1" applyFill="1" applyAlignment="1" applyProtection="1">
      <alignment horizontal="left" vertical="top" wrapText="1" indent="1"/>
      <protection locked="0"/>
    </xf>
    <xf numFmtId="0" fontId="6" fillId="8" borderId="0" xfId="0" applyFont="1" applyFill="1"/>
    <xf numFmtId="0" fontId="6" fillId="8" borderId="0" xfId="0" applyFont="1" applyFill="1" applyAlignment="1">
      <alignment horizontal="center"/>
    </xf>
    <xf numFmtId="4" fontId="6" fillId="8" borderId="0" xfId="0" applyNumberFormat="1" applyFont="1" applyFill="1"/>
    <xf numFmtId="0" fontId="22" fillId="8" borderId="0" xfId="0" applyFont="1" applyFill="1"/>
    <xf numFmtId="0" fontId="10" fillId="8" borderId="0" xfId="0" applyFont="1" applyFill="1"/>
    <xf numFmtId="0" fontId="25" fillId="8" borderId="0" xfId="21" applyFont="1" applyFill="1"/>
    <xf numFmtId="0" fontId="20" fillId="8" borderId="0" xfId="21" applyFont="1" applyFill="1" applyAlignment="1">
      <alignment horizontal="left"/>
    </xf>
    <xf numFmtId="0" fontId="23" fillId="8" borderId="0" xfId="0" applyFont="1" applyFill="1"/>
    <xf numFmtId="0" fontId="15" fillId="8" borderId="0" xfId="0" applyFont="1" applyFill="1"/>
    <xf numFmtId="0" fontId="16" fillId="8" borderId="0" xfId="0" applyFont="1" applyFill="1"/>
    <xf numFmtId="0" fontId="16" fillId="8" borderId="0" xfId="0" applyFont="1" applyFill="1" applyBorder="1" applyAlignment="1">
      <alignment horizontal="left"/>
    </xf>
    <xf numFmtId="2" fontId="16" fillId="8" borderId="0" xfId="0" applyNumberFormat="1" applyFont="1" applyFill="1" applyBorder="1"/>
    <xf numFmtId="0" fontId="16" fillId="8" borderId="0" xfId="0" applyFont="1" applyFill="1" applyBorder="1"/>
    <xf numFmtId="0" fontId="23" fillId="8" borderId="0" xfId="0" applyFont="1" applyFill="1" applyBorder="1" applyAlignment="1">
      <alignment horizontal="left"/>
    </xf>
    <xf numFmtId="0" fontId="24" fillId="8" borderId="0" xfId="0" applyFont="1" applyFill="1" applyBorder="1"/>
    <xf numFmtId="0" fontId="15" fillId="8" borderId="1" xfId="0" applyFont="1" applyFill="1" applyBorder="1"/>
    <xf numFmtId="0" fontId="6" fillId="8" borderId="2" xfId="21" applyFont="1" applyFill="1" applyBorder="1" applyAlignment="1">
      <alignment horizontal="left"/>
    </xf>
    <xf numFmtId="4" fontId="9" fillId="2" borderId="0" xfId="0" quotePrefix="1" applyNumberFormat="1" applyFont="1" applyFill="1" applyAlignment="1" applyProtection="1">
      <alignment horizontal="right" vertical="center" wrapText="1"/>
      <protection locked="0"/>
    </xf>
    <xf numFmtId="4" fontId="17" fillId="9" borderId="0" xfId="0" applyNumberFormat="1" applyFont="1" applyFill="1" applyAlignment="1">
      <alignment vertical="center" wrapText="1"/>
    </xf>
    <xf numFmtId="4" fontId="28" fillId="8" borderId="0" xfId="0" applyNumberFormat="1" applyFont="1" applyFill="1"/>
    <xf numFmtId="4" fontId="6" fillId="4" borderId="0" xfId="0" applyNumberFormat="1" applyFont="1" applyFill="1" applyAlignment="1" applyProtection="1">
      <alignment horizontal="right" vertical="top" wrapText="1"/>
    </xf>
    <xf numFmtId="4" fontId="6" fillId="5" borderId="0" xfId="0" applyNumberFormat="1" applyFont="1" applyFill="1" applyAlignment="1" applyProtection="1">
      <alignment horizontal="right" vertical="top" wrapText="1"/>
    </xf>
    <xf numFmtId="0" fontId="25" fillId="8" borderId="0" xfId="21" applyFont="1" applyFill="1" applyAlignment="1">
      <alignment horizontal="left"/>
    </xf>
    <xf numFmtId="0" fontId="6" fillId="5" borderId="0" xfId="0" applyFont="1" applyFill="1" applyAlignment="1" applyProtection="1">
      <alignment vertical="top" wrapText="1"/>
    </xf>
    <xf numFmtId="3" fontId="6" fillId="8" borderId="4" xfId="21" applyNumberFormat="1" applyFont="1" applyFill="1" applyBorder="1" applyAlignment="1">
      <alignment horizontal="center"/>
    </xf>
    <xf numFmtId="0" fontId="32" fillId="8" borderId="0" xfId="21" applyFont="1" applyFill="1"/>
    <xf numFmtId="0" fontId="3" fillId="9" borderId="0" xfId="0" applyFont="1" applyFill="1" applyAlignment="1" applyProtection="1">
      <alignment vertical="top" wrapText="1"/>
      <protection locked="0"/>
    </xf>
    <xf numFmtId="0" fontId="6" fillId="10" borderId="0" xfId="0" applyFont="1" applyFill="1" applyAlignment="1" applyProtection="1">
      <alignment horizontal="right" vertical="top" wrapText="1"/>
      <protection locked="0"/>
    </xf>
    <xf numFmtId="4" fontId="6" fillId="10" borderId="0" xfId="0" applyNumberFormat="1" applyFont="1" applyFill="1" applyAlignment="1" applyProtection="1">
      <alignment horizontal="right" vertical="top" wrapText="1"/>
    </xf>
    <xf numFmtId="0" fontId="34" fillId="10" borderId="0" xfId="0" applyFont="1" applyFill="1" applyBorder="1" applyAlignment="1" applyProtection="1">
      <alignment vertical="top" wrapText="1"/>
      <protection locked="0"/>
    </xf>
    <xf numFmtId="0" fontId="35" fillId="10" borderId="0" xfId="0" applyFont="1" applyFill="1" applyBorder="1" applyAlignment="1">
      <alignment vertical="top" wrapText="1"/>
    </xf>
    <xf numFmtId="0" fontId="33" fillId="10" borderId="8" xfId="21" applyFont="1" applyFill="1" applyBorder="1" applyAlignment="1" applyProtection="1">
      <alignment vertical="top" wrapText="1"/>
      <protection locked="0"/>
    </xf>
    <xf numFmtId="0" fontId="33" fillId="10" borderId="8" xfId="21" applyFont="1" applyFill="1" applyBorder="1" applyAlignment="1">
      <alignment vertical="top" wrapText="1"/>
    </xf>
    <xf numFmtId="0" fontId="6" fillId="0" borderId="0" xfId="0" applyFont="1" applyFill="1"/>
    <xf numFmtId="0" fontId="6" fillId="0" borderId="0" xfId="0" applyFont="1" applyFill="1" applyAlignment="1" applyProtection="1">
      <alignment vertical="top" wrapText="1"/>
      <protection locked="0"/>
    </xf>
    <xf numFmtId="0" fontId="35" fillId="0" borderId="0" xfId="0" applyFont="1" applyFill="1" applyBorder="1" applyAlignment="1">
      <alignment vertical="top" wrapText="1"/>
    </xf>
    <xf numFmtId="0" fontId="18" fillId="3" borderId="0" xfId="0" applyFont="1" applyFill="1" applyBorder="1"/>
    <xf numFmtId="0" fontId="33" fillId="0" borderId="0" xfId="21" applyFont="1" applyFill="1" applyBorder="1" applyAlignment="1">
      <alignment vertical="top" wrapText="1"/>
    </xf>
    <xf numFmtId="0" fontId="13" fillId="0" borderId="0" xfId="0" applyFont="1" applyFill="1" applyBorder="1"/>
    <xf numFmtId="0" fontId="36" fillId="0" borderId="0" xfId="0" applyFont="1" applyFill="1" applyBorder="1"/>
    <xf numFmtId="4" fontId="13" fillId="0" borderId="0" xfId="0" applyNumberFormat="1" applyFont="1" applyFill="1" applyBorder="1"/>
    <xf numFmtId="4" fontId="9" fillId="12" borderId="0" xfId="0" quotePrefix="1" applyNumberFormat="1" applyFont="1" applyFill="1" applyAlignment="1" applyProtection="1">
      <alignment horizontal="right" vertical="center" wrapText="1"/>
      <protection locked="0"/>
    </xf>
    <xf numFmtId="4" fontId="17" fillId="12" borderId="0" xfId="0" applyNumberFormat="1" applyFont="1" applyFill="1" applyAlignment="1">
      <alignment vertical="center" wrapText="1"/>
    </xf>
    <xf numFmtId="0" fontId="3" fillId="12" borderId="0" xfId="0" applyFont="1" applyFill="1" applyAlignment="1" applyProtection="1">
      <alignment vertical="top" wrapText="1"/>
      <protection locked="0"/>
    </xf>
    <xf numFmtId="0" fontId="9" fillId="12" borderId="0" xfId="0" applyFont="1" applyFill="1" applyAlignment="1" applyProtection="1">
      <alignment vertical="center" wrapText="1"/>
    </xf>
    <xf numFmtId="0" fontId="32" fillId="10" borderId="0" xfId="21" applyFont="1" applyFill="1" applyAlignment="1">
      <alignment horizontal="right"/>
    </xf>
    <xf numFmtId="0" fontId="6" fillId="11" borderId="2" xfId="0" applyFont="1" applyFill="1" applyBorder="1"/>
    <xf numFmtId="0" fontId="13" fillId="11" borderId="1" xfId="0" applyFont="1" applyFill="1" applyBorder="1"/>
    <xf numFmtId="0" fontId="13" fillId="11" borderId="2" xfId="0" applyFont="1" applyFill="1" applyBorder="1"/>
    <xf numFmtId="0" fontId="13" fillId="11" borderId="4" xfId="0" applyFont="1" applyFill="1" applyBorder="1"/>
    <xf numFmtId="4" fontId="13" fillId="11" borderId="2" xfId="0" applyNumberFormat="1" applyFont="1" applyFill="1" applyBorder="1"/>
    <xf numFmtId="0" fontId="37" fillId="0" borderId="0" xfId="0" applyFont="1" applyFill="1"/>
    <xf numFmtId="0" fontId="6" fillId="10" borderId="0" xfId="0" applyFont="1" applyFill="1" applyAlignment="1" applyProtection="1">
      <alignment vertical="top" wrapText="1"/>
      <protection locked="0"/>
    </xf>
    <xf numFmtId="4" fontId="6" fillId="0" borderId="0" xfId="0" applyNumberFormat="1" applyFont="1" applyFill="1" applyBorder="1"/>
    <xf numFmtId="0" fontId="9" fillId="12" borderId="0" xfId="0" applyFont="1" applyFill="1" applyAlignment="1" applyProtection="1">
      <alignment vertical="center" wrapText="1"/>
    </xf>
    <xf numFmtId="0" fontId="0" fillId="12" borderId="0" xfId="0" applyFont="1" applyFill="1" applyAlignment="1" applyProtection="1">
      <alignment vertical="center" wrapText="1"/>
    </xf>
    <xf numFmtId="0" fontId="33" fillId="10" borderId="8" xfId="21" applyFont="1" applyFill="1" applyBorder="1" applyAlignment="1" applyProtection="1">
      <alignment vertical="top" wrapText="1"/>
      <protection locked="0"/>
    </xf>
    <xf numFmtId="0" fontId="33" fillId="10" borderId="8" xfId="21" applyFont="1" applyFill="1" applyBorder="1" applyAlignment="1">
      <alignment vertical="top" wrapText="1"/>
    </xf>
    <xf numFmtId="0" fontId="6" fillId="10" borderId="0" xfId="0" applyFont="1" applyFill="1" applyAlignment="1" applyProtection="1">
      <alignment horizontal="left" vertical="top" wrapText="1"/>
      <protection locked="0"/>
    </xf>
    <xf numFmtId="0" fontId="10" fillId="8" borderId="0" xfId="0" applyFont="1" applyFill="1" applyAlignment="1" applyProtection="1">
      <alignment vertical="top" wrapText="1"/>
      <protection locked="0"/>
    </xf>
    <xf numFmtId="0" fontId="11" fillId="8" borderId="0" xfId="0" applyFont="1" applyFill="1" applyAlignment="1" applyProtection="1">
      <alignment vertical="top" wrapText="1"/>
      <protection locked="0"/>
    </xf>
    <xf numFmtId="0" fontId="9" fillId="2" borderId="0" xfId="0" applyFont="1" applyFill="1" applyAlignment="1" applyProtection="1">
      <alignment vertical="center" wrapText="1"/>
    </xf>
    <xf numFmtId="0" fontId="0" fillId="2" borderId="0" xfId="0" applyFont="1" applyFill="1" applyAlignment="1" applyProtection="1">
      <alignment vertical="center" wrapText="1"/>
    </xf>
    <xf numFmtId="0" fontId="26" fillId="4" borderId="8" xfId="21" applyFont="1" applyFill="1" applyBorder="1" applyAlignment="1" applyProtection="1">
      <alignment vertical="top" wrapText="1"/>
      <protection locked="0"/>
    </xf>
    <xf numFmtId="0" fontId="26" fillId="4" borderId="8" xfId="21" applyFont="1" applyFill="1" applyBorder="1" applyAlignment="1">
      <alignment vertical="top" wrapText="1"/>
    </xf>
    <xf numFmtId="0" fontId="27" fillId="5" borderId="9" xfId="21" applyFont="1" applyFill="1" applyBorder="1" applyAlignment="1" applyProtection="1">
      <alignment vertical="top" wrapText="1"/>
      <protection locked="0"/>
    </xf>
    <xf numFmtId="0" fontId="27" fillId="5" borderId="9" xfId="21" applyFont="1" applyFill="1" applyBorder="1" applyAlignment="1">
      <alignment vertical="top" wrapText="1"/>
    </xf>
    <xf numFmtId="0" fontId="6" fillId="4" borderId="0" xfId="0" applyFont="1" applyFill="1" applyAlignment="1" applyProtection="1">
      <alignment horizontal="left" vertical="top" wrapText="1"/>
      <protection locked="0"/>
    </xf>
    <xf numFmtId="4" fontId="6" fillId="11" borderId="1" xfId="0" applyNumberFormat="1" applyFont="1" applyFill="1" applyBorder="1" applyAlignment="1">
      <alignment horizontal="center"/>
    </xf>
    <xf numFmtId="4" fontId="13" fillId="11" borderId="1" xfId="0" applyNumberFormat="1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4" fontId="6" fillId="11" borderId="4" xfId="0" applyNumberFormat="1" applyFont="1" applyFill="1" applyBorder="1" applyAlignment="1">
      <alignment horizontal="center"/>
    </xf>
    <xf numFmtId="3" fontId="6" fillId="11" borderId="1" xfId="0" applyNumberFormat="1" applyFont="1" applyFill="1" applyBorder="1" applyAlignment="1">
      <alignment horizontal="center"/>
    </xf>
    <xf numFmtId="3" fontId="15" fillId="7" borderId="2" xfId="0" applyNumberFormat="1" applyFont="1" applyFill="1" applyBorder="1" applyAlignment="1">
      <alignment horizontal="center"/>
    </xf>
    <xf numFmtId="3" fontId="15" fillId="7" borderId="4" xfId="0" applyNumberFormat="1" applyFont="1" applyFill="1" applyBorder="1" applyAlignment="1">
      <alignment horizontal="center"/>
    </xf>
    <xf numFmtId="4" fontId="15" fillId="6" borderId="2" xfId="0" applyNumberFormat="1" applyFont="1" applyFill="1" applyBorder="1" applyAlignment="1">
      <alignment horizontal="center"/>
    </xf>
    <xf numFmtId="4" fontId="15" fillId="6" borderId="4" xfId="0" applyNumberFormat="1" applyFont="1" applyFill="1" applyBorder="1" applyAlignment="1">
      <alignment horizontal="center"/>
    </xf>
    <xf numFmtId="2" fontId="15" fillId="6" borderId="2" xfId="0" applyNumberFormat="1" applyFont="1" applyFill="1" applyBorder="1" applyAlignment="1">
      <alignment horizontal="center"/>
    </xf>
    <xf numFmtId="2" fontId="15" fillId="6" borderId="4" xfId="0" applyNumberFormat="1" applyFont="1" applyFill="1" applyBorder="1" applyAlignment="1">
      <alignment horizontal="center"/>
    </xf>
    <xf numFmtId="164" fontId="15" fillId="6" borderId="2" xfId="0" applyNumberFormat="1" applyFont="1" applyFill="1" applyBorder="1" applyAlignment="1">
      <alignment horizontal="center"/>
    </xf>
    <xf numFmtId="164" fontId="15" fillId="6" borderId="4" xfId="0" applyNumberFormat="1" applyFont="1" applyFill="1" applyBorder="1" applyAlignment="1">
      <alignment horizontal="center"/>
    </xf>
    <xf numFmtId="4" fontId="16" fillId="6" borderId="2" xfId="0" applyNumberFormat="1" applyFont="1" applyFill="1" applyBorder="1" applyAlignment="1">
      <alignment horizontal="center"/>
    </xf>
    <xf numFmtId="4" fontId="16" fillId="6" borderId="4" xfId="0" applyNumberFormat="1" applyFont="1" applyFill="1" applyBorder="1" applyAlignment="1">
      <alignment horizontal="center"/>
    </xf>
    <xf numFmtId="165" fontId="15" fillId="7" borderId="2" xfId="0" applyNumberFormat="1" applyFont="1" applyFill="1" applyBorder="1" applyAlignment="1">
      <alignment horizontal="center" wrapText="1"/>
    </xf>
    <xf numFmtId="165" fontId="15" fillId="7" borderId="4" xfId="0" applyNumberFormat="1" applyFont="1" applyFill="1" applyBorder="1" applyAlignment="1">
      <alignment horizontal="center" wrapText="1"/>
    </xf>
    <xf numFmtId="165" fontId="15" fillId="7" borderId="2" xfId="0" applyNumberFormat="1" applyFont="1" applyFill="1" applyBorder="1" applyAlignment="1">
      <alignment horizontal="center"/>
    </xf>
    <xf numFmtId="165" fontId="15" fillId="7" borderId="4" xfId="0" applyNumberFormat="1" applyFont="1" applyFill="1" applyBorder="1" applyAlignment="1">
      <alignment horizontal="center"/>
    </xf>
    <xf numFmtId="164" fontId="15" fillId="8" borderId="2" xfId="0" applyNumberFormat="1" applyFont="1" applyFill="1" applyBorder="1" applyAlignment="1">
      <alignment horizontal="center"/>
    </xf>
    <xf numFmtId="164" fontId="15" fillId="8" borderId="4" xfId="0" applyNumberFormat="1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 wrapText="1"/>
    </xf>
    <xf numFmtId="0" fontId="16" fillId="6" borderId="3" xfId="0" applyFont="1" applyFill="1" applyBorder="1" applyAlignment="1">
      <alignment horizontal="center" wrapText="1"/>
    </xf>
    <xf numFmtId="0" fontId="16" fillId="6" borderId="4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left"/>
    </xf>
    <xf numFmtId="0" fontId="16" fillId="6" borderId="3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 wrapText="1"/>
    </xf>
    <xf numFmtId="0" fontId="16" fillId="6" borderId="7" xfId="0" applyFont="1" applyFill="1" applyBorder="1" applyAlignment="1">
      <alignment horizontal="center" wrapText="1"/>
    </xf>
    <xf numFmtId="0" fontId="15" fillId="6" borderId="2" xfId="0" applyFont="1" applyFill="1" applyBorder="1" applyAlignment="1">
      <alignment horizontal="center" wrapText="1"/>
    </xf>
    <xf numFmtId="0" fontId="15" fillId="6" borderId="4" xfId="0" applyFont="1" applyFill="1" applyBorder="1" applyAlignment="1">
      <alignment horizontal="center" wrapText="1"/>
    </xf>
    <xf numFmtId="0" fontId="15" fillId="6" borderId="4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 wrapText="1"/>
    </xf>
    <xf numFmtId="0" fontId="15" fillId="6" borderId="5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 wrapText="1"/>
    </xf>
    <xf numFmtId="2" fontId="15" fillId="6" borderId="1" xfId="0" applyNumberFormat="1" applyFont="1" applyFill="1" applyBorder="1" applyAlignment="1">
      <alignment horizontal="center"/>
    </xf>
    <xf numFmtId="2" fontId="16" fillId="6" borderId="2" xfId="0" applyNumberFormat="1" applyFont="1" applyFill="1" applyBorder="1" applyAlignment="1">
      <alignment horizontal="center"/>
    </xf>
    <xf numFmtId="2" fontId="16" fillId="6" borderId="4" xfId="0" applyNumberFormat="1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 wrapText="1"/>
    </xf>
    <xf numFmtId="0" fontId="16" fillId="7" borderId="4" xfId="0" applyFont="1" applyFill="1" applyBorder="1" applyAlignment="1">
      <alignment horizontal="center" wrapText="1"/>
    </xf>
    <xf numFmtId="0" fontId="16" fillId="8" borderId="10" xfId="0" applyFont="1" applyFill="1" applyBorder="1" applyAlignment="1">
      <alignment horizontal="left"/>
    </xf>
    <xf numFmtId="0" fontId="16" fillId="8" borderId="5" xfId="0" applyFont="1" applyFill="1" applyBorder="1" applyAlignment="1">
      <alignment horizontal="left"/>
    </xf>
    <xf numFmtId="0" fontId="16" fillId="8" borderId="1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0" fontId="16" fillId="8" borderId="4" xfId="0" applyFont="1" applyFill="1" applyBorder="1" applyAlignment="1">
      <alignment horizontal="center"/>
    </xf>
    <xf numFmtId="4" fontId="15" fillId="7" borderId="2" xfId="0" applyNumberFormat="1" applyFont="1" applyFill="1" applyBorder="1" applyAlignment="1">
      <alignment horizontal="center"/>
    </xf>
    <xf numFmtId="4" fontId="15" fillId="7" borderId="4" xfId="0" applyNumberFormat="1" applyFont="1" applyFill="1" applyBorder="1" applyAlignment="1">
      <alignment horizontal="center"/>
    </xf>
    <xf numFmtId="4" fontId="16" fillId="7" borderId="2" xfId="0" applyNumberFormat="1" applyFont="1" applyFill="1" applyBorder="1" applyAlignment="1">
      <alignment horizontal="center"/>
    </xf>
    <xf numFmtId="4" fontId="16" fillId="7" borderId="4" xfId="0" applyNumberFormat="1" applyFont="1" applyFill="1" applyBorder="1" applyAlignment="1">
      <alignment horizontal="center"/>
    </xf>
    <xf numFmtId="0" fontId="29" fillId="7" borderId="0" xfId="0" applyFont="1" applyFill="1"/>
    <xf numFmtId="0" fontId="4" fillId="8" borderId="0" xfId="0" applyFont="1" applyFill="1" applyAlignment="1" applyProtection="1">
      <alignment horizontal="center" vertical="top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0" fillId="2" borderId="0" xfId="0" applyFont="1" applyFill="1" applyAlignment="1">
      <alignment vertical="center" wrapText="1"/>
    </xf>
    <xf numFmtId="0" fontId="30" fillId="6" borderId="0" xfId="0" applyFont="1" applyFill="1"/>
    <xf numFmtId="0" fontId="6" fillId="4" borderId="0" xfId="0" applyFont="1" applyFill="1" applyAlignment="1" applyProtection="1">
      <alignment horizontal="left" vertical="top" wrapText="1"/>
    </xf>
  </cellXfs>
  <cellStyles count="27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/>
    <cellStyle name="Standaard" xfId="0" builtinId="0"/>
    <cellStyle name="Standaard 2" xfId="24" xr:uid="{00000000-0005-0000-0000-000018000000}"/>
    <cellStyle name="Standaard 3" xfId="25" xr:uid="{00000000-0005-0000-0000-000019000000}"/>
    <cellStyle name="Standaard 4" xfId="26" xr:uid="{00000000-0005-0000-0000-00001A000000}"/>
  </cellStyles>
  <dxfs count="0"/>
  <tableStyles count="0" defaultTableStyle="TableStyleMedium9" defaultPivotStyle="PivotStyleMedium4"/>
  <colors>
    <mruColors>
      <color rgb="FF779D2B"/>
      <color rgb="FF709428"/>
      <color rgb="FF7CA42C"/>
      <color rgb="FFBAD194"/>
      <color rgb="FFB6A791"/>
      <color rgb="FFC0B199"/>
      <color rgb="FFFFEACC"/>
      <color rgb="FFFFD579"/>
      <color rgb="FFBBFCF5"/>
      <color rgb="FFD0FB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19050</xdr:rowOff>
    </xdr:from>
    <xdr:to>
      <xdr:col>0</xdr:col>
      <xdr:colOff>1339850</xdr:colOff>
      <xdr:row>0</xdr:row>
      <xdr:rowOff>692150</xdr:rowOff>
    </xdr:to>
    <xdr:pic>
      <xdr:nvPicPr>
        <xdr:cNvPr id="6" name="Afbeelding 5" descr="Limburg.net_LOGO_Q.pd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9050"/>
          <a:ext cx="1524000" cy="673100"/>
        </a:xfrm>
        <a:prstGeom prst="rect">
          <a:avLst/>
        </a:prstGeom>
      </xdr:spPr>
    </xdr:pic>
    <xdr:clientData/>
  </xdr:twoCellAnchor>
  <xdr:twoCellAnchor>
    <xdr:from>
      <xdr:col>1</xdr:col>
      <xdr:colOff>4445</xdr:colOff>
      <xdr:row>4</xdr:row>
      <xdr:rowOff>213995</xdr:rowOff>
    </xdr:from>
    <xdr:to>
      <xdr:col>1</xdr:col>
      <xdr:colOff>184445</xdr:colOff>
      <xdr:row>5</xdr:row>
      <xdr:rowOff>178095</xdr:rowOff>
    </xdr:to>
    <xdr:sp macro="" textlink="">
      <xdr:nvSpPr>
        <xdr:cNvPr id="7" name="Gelijkbenige drieho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0800000">
          <a:off x="1579245" y="2982595"/>
          <a:ext cx="180000" cy="180000"/>
        </a:xfrm>
        <a:prstGeom prst="triangle">
          <a:avLst/>
        </a:prstGeom>
        <a:solidFill>
          <a:schemeClr val="bg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nl-NL"/>
        </a:p>
      </xdr:txBody>
    </xdr:sp>
    <xdr:clientData/>
  </xdr:twoCellAnchor>
  <xdr:twoCellAnchor>
    <xdr:from>
      <xdr:col>0</xdr:col>
      <xdr:colOff>102719</xdr:colOff>
      <xdr:row>1</xdr:row>
      <xdr:rowOff>121397</xdr:rowOff>
    </xdr:from>
    <xdr:to>
      <xdr:col>0</xdr:col>
      <xdr:colOff>1708896</xdr:colOff>
      <xdr:row>5</xdr:row>
      <xdr:rowOff>46691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2719" y="821765"/>
          <a:ext cx="1606177" cy="9525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700">
              <a:ln>
                <a:noFill/>
              </a:ln>
              <a:solidFill>
                <a:schemeClr val="tx1"/>
              </a:solidFill>
              <a:effectLst/>
            </a:rPr>
            <a:t>Gouverneur Verwilghensingel 32</a:t>
          </a:r>
        </a:p>
        <a:p>
          <a:pPr algn="l"/>
          <a:r>
            <a:rPr lang="nl-NL" sz="700">
              <a:ln>
                <a:noFill/>
              </a:ln>
              <a:solidFill>
                <a:schemeClr val="tx1"/>
              </a:solidFill>
              <a:effectLst/>
            </a:rPr>
            <a:t>3500 Hasselt</a:t>
          </a:r>
        </a:p>
        <a:p>
          <a:pPr algn="l"/>
          <a:r>
            <a:rPr lang="nl-NL" sz="700">
              <a:ln>
                <a:noFill/>
              </a:ln>
              <a:solidFill>
                <a:schemeClr val="tx2"/>
              </a:solidFill>
              <a:effectLst/>
            </a:rPr>
            <a:t>T</a:t>
          </a:r>
          <a:r>
            <a:rPr lang="nl-NL" sz="700">
              <a:ln>
                <a:noFill/>
              </a:ln>
              <a:solidFill>
                <a:schemeClr val="tx1"/>
              </a:solidFill>
              <a:effectLst/>
            </a:rPr>
            <a:t> 011 28 89 89</a:t>
          </a:r>
        </a:p>
        <a:p>
          <a:pPr algn="l"/>
          <a:r>
            <a:rPr lang="nl-NL" sz="700">
              <a:ln>
                <a:noFill/>
              </a:ln>
              <a:solidFill>
                <a:schemeClr val="tx2"/>
              </a:solidFill>
              <a:effectLst/>
            </a:rPr>
            <a:t>F</a:t>
          </a:r>
          <a:r>
            <a:rPr lang="nl-NL" sz="700">
              <a:ln>
                <a:noFill/>
              </a:ln>
              <a:solidFill>
                <a:schemeClr val="tx1"/>
              </a:solidFill>
              <a:effectLst/>
            </a:rPr>
            <a:t> 011 28 89 30</a:t>
          </a:r>
        </a:p>
        <a:p>
          <a:pPr algn="l"/>
          <a:endParaRPr lang="nl-NL" sz="700">
            <a:ln>
              <a:noFill/>
            </a:ln>
            <a:solidFill>
              <a:schemeClr val="tx1"/>
            </a:solidFill>
            <a:effectLst/>
          </a:endParaRPr>
        </a:p>
        <a:p>
          <a:pPr algn="l"/>
          <a:r>
            <a:rPr lang="nl-NL" sz="700">
              <a:ln>
                <a:noFill/>
              </a:ln>
              <a:solidFill>
                <a:schemeClr val="tx1"/>
              </a:solidFill>
              <a:effectLst/>
            </a:rPr>
            <a:t>info@limburg.net</a:t>
          </a:r>
        </a:p>
        <a:p>
          <a:pPr algn="l"/>
          <a:r>
            <a:rPr lang="nl-NL" sz="700">
              <a:ln>
                <a:noFill/>
              </a:ln>
              <a:solidFill>
                <a:schemeClr val="tx2"/>
              </a:solidFill>
              <a:effectLst/>
            </a:rPr>
            <a:t>www.limburg.net</a:t>
          </a:r>
        </a:p>
      </xdr:txBody>
    </xdr:sp>
    <xdr:clientData/>
  </xdr:twoCellAnchor>
  <xdr:twoCellAnchor>
    <xdr:from>
      <xdr:col>0</xdr:col>
      <xdr:colOff>104942</xdr:colOff>
      <xdr:row>1</xdr:row>
      <xdr:rowOff>121397</xdr:rowOff>
    </xdr:from>
    <xdr:to>
      <xdr:col>0</xdr:col>
      <xdr:colOff>152567</xdr:colOff>
      <xdr:row>2</xdr:row>
      <xdr:rowOff>184896</xdr:rowOff>
    </xdr:to>
    <xdr:cxnSp macro="">
      <xdr:nvCxnSpPr>
        <xdr:cNvPr id="8" name="Rechte verbindingslij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104942" y="816873"/>
          <a:ext cx="47625" cy="275166"/>
        </a:xfrm>
        <a:prstGeom prst="line">
          <a:avLst/>
        </a:prstGeom>
        <a:ln w="6350">
          <a:solidFill>
            <a:srgbClr val="82AD2F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37865</xdr:colOff>
      <xdr:row>0</xdr:row>
      <xdr:rowOff>188389</xdr:rowOff>
    </xdr:from>
    <xdr:to>
      <xdr:col>8</xdr:col>
      <xdr:colOff>310300</xdr:colOff>
      <xdr:row>2</xdr:row>
      <xdr:rowOff>1624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3238" y="188389"/>
          <a:ext cx="1592982" cy="7294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l-NL" sz="1600" b="1">
              <a:solidFill>
                <a:srgbClr val="82AD2F"/>
              </a:solidFill>
            </a:rPr>
            <a:t>TIP</a:t>
          </a:r>
        </a:p>
        <a:p>
          <a:pPr algn="ctr"/>
          <a:r>
            <a:rPr lang="nl-NL" sz="1000" b="0">
              <a:solidFill>
                <a:srgbClr val="82AD2F"/>
              </a:solidFill>
            </a:rPr>
            <a:t>klik op de titels </a:t>
          </a:r>
          <a:br>
            <a:rPr lang="nl-NL" sz="1000" b="0">
              <a:solidFill>
                <a:srgbClr val="82AD2F"/>
              </a:solidFill>
            </a:rPr>
          </a:br>
          <a:r>
            <a:rPr lang="nl-NL" sz="1000" b="0">
              <a:solidFill>
                <a:srgbClr val="82AD2F"/>
              </a:solidFill>
            </a:rPr>
            <a:t>voor meer detail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143932</xdr:rowOff>
    </xdr:from>
    <xdr:to>
      <xdr:col>1</xdr:col>
      <xdr:colOff>110067</xdr:colOff>
      <xdr:row>5</xdr:row>
      <xdr:rowOff>135465</xdr:rowOff>
    </xdr:to>
    <xdr:sp macro="" textlink="">
      <xdr:nvSpPr>
        <xdr:cNvPr id="2" name="Gelijkbenige drieho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0800000">
          <a:off x="1574800" y="897465"/>
          <a:ext cx="110067" cy="135467"/>
        </a:xfrm>
        <a:prstGeom prst="triangle">
          <a:avLst/>
        </a:prstGeom>
        <a:solidFill>
          <a:schemeClr val="bg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nl-N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19050</xdr:rowOff>
    </xdr:from>
    <xdr:to>
      <xdr:col>0</xdr:col>
      <xdr:colOff>1364074</xdr:colOff>
      <xdr:row>0</xdr:row>
      <xdr:rowOff>692150</xdr:rowOff>
    </xdr:to>
    <xdr:pic>
      <xdr:nvPicPr>
        <xdr:cNvPr id="2" name="Afbeelding 1" descr="Limburg.net_LOGO_Q.pd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9050"/>
          <a:ext cx="1319624" cy="673100"/>
        </a:xfrm>
        <a:prstGeom prst="rect">
          <a:avLst/>
        </a:prstGeom>
      </xdr:spPr>
    </xdr:pic>
    <xdr:clientData/>
  </xdr:twoCellAnchor>
  <xdr:twoCellAnchor>
    <xdr:from>
      <xdr:col>1</xdr:col>
      <xdr:colOff>4445</xdr:colOff>
      <xdr:row>5</xdr:row>
      <xdr:rowOff>213995</xdr:rowOff>
    </xdr:from>
    <xdr:to>
      <xdr:col>1</xdr:col>
      <xdr:colOff>184445</xdr:colOff>
      <xdr:row>6</xdr:row>
      <xdr:rowOff>178095</xdr:rowOff>
    </xdr:to>
    <xdr:sp macro="" textlink="">
      <xdr:nvSpPr>
        <xdr:cNvPr id="3" name="Gelijkbenige driehoek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10800000">
          <a:off x="1350645" y="3033395"/>
          <a:ext cx="180000" cy="180000"/>
        </a:xfrm>
        <a:prstGeom prst="triangle">
          <a:avLst/>
        </a:prstGeom>
        <a:solidFill>
          <a:schemeClr val="bg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nl-NL"/>
        </a:p>
      </xdr:txBody>
    </xdr:sp>
    <xdr:clientData/>
  </xdr:twoCellAnchor>
  <xdr:twoCellAnchor>
    <xdr:from>
      <xdr:col>0</xdr:col>
      <xdr:colOff>66675</xdr:colOff>
      <xdr:row>1</xdr:row>
      <xdr:rowOff>184151</xdr:rowOff>
    </xdr:from>
    <xdr:to>
      <xdr:col>0</xdr:col>
      <xdr:colOff>114300</xdr:colOff>
      <xdr:row>2</xdr:row>
      <xdr:rowOff>247650</xdr:rowOff>
    </xdr:to>
    <xdr:cxnSp macro="">
      <xdr:nvCxnSpPr>
        <xdr:cNvPr id="4" name="Rechte verbindingslij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66675" y="882651"/>
          <a:ext cx="47625" cy="279399"/>
        </a:xfrm>
        <a:prstGeom prst="line">
          <a:avLst/>
        </a:prstGeom>
        <a:ln w="6350">
          <a:solidFill>
            <a:srgbClr val="82AD2F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A/Hilde_V/werkingsbijdragen/2021/kwartaal%201&amp;2/Werkingsbijdragen%20gemeenten%202021%20OPVRAGING_BIJ%20VASTE%20&amp;%20VARIABELE%20TARIEVEN%20IDEM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A/Hilde_V/werkingsbijdragen/Afrekeningen/werkingsbijdragen/2015/Werkingsbijdragen%20gemeenten%202015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A/Hilde_V/werkingsbijdragen/2021/kwartaal%201&amp;2/bijlage_bij%20brief_aankopen%20recipiente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edragen_DI_2021%20op%20basis%20van%20de%20bedragen%20va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RK-DE-STAD"/>
      <sheetName val="HALEN"/>
      <sheetName val="HAMONT-ACHEL"/>
      <sheetName val="PELT"/>
      <sheetName val="ZONHOVEN"/>
      <sheetName val="HAM"/>
      <sheetName val="HEUSDEN-ZOLDER"/>
      <sheetName val="ALKEN"/>
      <sheetName val="MAASEIK"/>
      <sheetName val="DIEST"/>
      <sheetName val="MAASMECHELEN"/>
      <sheetName val="AS"/>
      <sheetName val="KINROOI"/>
      <sheetName val="BORGLOON"/>
      <sheetName val="DIEPENBEEK"/>
      <sheetName val="PEER"/>
      <sheetName val="LUMMEN"/>
      <sheetName val="OUDSBERGEN"/>
      <sheetName val="NIEUWERKERKEN"/>
      <sheetName val="RIEMST"/>
      <sheetName val="BERINGEN"/>
      <sheetName val="TONGEREN"/>
      <sheetName val="HERSTAPPE"/>
      <sheetName val="LOMMEL"/>
      <sheetName val="BOCHOLT"/>
      <sheetName val="GENK"/>
      <sheetName val="HOUTHALEN-HELCHTEREN"/>
      <sheetName val="TESSENDERLO"/>
      <sheetName val="HECHTEL-EKSEL"/>
      <sheetName val="BILZEN"/>
      <sheetName val="KORTESSEM"/>
      <sheetName val="LEOPOLDSBURG"/>
      <sheetName val="BREE"/>
      <sheetName val="DILSEN-STOKKEM"/>
      <sheetName val="LANAKEN"/>
      <sheetName val="GINGELOM"/>
      <sheetName val="HASSELT"/>
      <sheetName val="HEERS"/>
      <sheetName val="HOESELT"/>
      <sheetName val="WELLEN"/>
      <sheetName val="ZUTENDAAL"/>
      <sheetName val="VOEREN"/>
      <sheetName val="ST-TRUIDEN"/>
      <sheetName val="TOTAAL"/>
      <sheetName val="Blad1"/>
      <sheetName val="Bla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B3">
            <v>3116</v>
          </cell>
        </row>
        <row r="7">
          <cell r="J7">
            <v>270302.05522520002</v>
          </cell>
        </row>
        <row r="13">
          <cell r="B13">
            <v>795</v>
          </cell>
        </row>
        <row r="14">
          <cell r="B14">
            <v>1203</v>
          </cell>
        </row>
        <row r="15">
          <cell r="B15">
            <v>564</v>
          </cell>
        </row>
        <row r="16">
          <cell r="B16">
            <v>554</v>
          </cell>
        </row>
        <row r="19">
          <cell r="J19">
            <v>74411.075712049438</v>
          </cell>
        </row>
        <row r="22">
          <cell r="J22">
            <v>0</v>
          </cell>
        </row>
        <row r="30">
          <cell r="B30">
            <v>52.184490508047418</v>
          </cell>
          <cell r="D30">
            <v>52.184490508047418</v>
          </cell>
        </row>
        <row r="31">
          <cell r="B31">
            <v>14.177302794805874</v>
          </cell>
          <cell r="D31">
            <v>14.177302794805874</v>
          </cell>
        </row>
        <row r="32">
          <cell r="B32">
            <v>0</v>
          </cell>
          <cell r="D32">
            <v>0</v>
          </cell>
        </row>
        <row r="33">
          <cell r="B33">
            <v>753.937753981539</v>
          </cell>
          <cell r="D33">
            <v>753.937753981539</v>
          </cell>
        </row>
        <row r="34">
          <cell r="B34">
            <v>93.611873696755907</v>
          </cell>
          <cell r="D34">
            <v>93.611873696755907</v>
          </cell>
        </row>
        <row r="35">
          <cell r="B35">
            <v>826.532376726027</v>
          </cell>
          <cell r="D35">
            <v>826.532376726027</v>
          </cell>
        </row>
        <row r="36">
          <cell r="B36">
            <v>0</v>
          </cell>
          <cell r="D36">
            <v>0</v>
          </cell>
        </row>
        <row r="37">
          <cell r="B37">
            <v>0</v>
          </cell>
          <cell r="D37">
            <v>0</v>
          </cell>
        </row>
        <row r="38">
          <cell r="B38">
            <v>0</v>
          </cell>
          <cell r="D38">
            <v>28.487035574107928</v>
          </cell>
        </row>
        <row r="39">
          <cell r="B39">
            <v>182.23945330917115</v>
          </cell>
          <cell r="D39">
            <v>182.23945330917115</v>
          </cell>
          <cell r="F39">
            <v>26.000000000000004</v>
          </cell>
          <cell r="H39">
            <v>84</v>
          </cell>
        </row>
        <row r="40">
          <cell r="B40">
            <v>231.80284914838296</v>
          </cell>
          <cell r="D40">
            <v>231.80284914838296</v>
          </cell>
        </row>
        <row r="41">
          <cell r="B41">
            <v>56.930260549518124</v>
          </cell>
          <cell r="D41">
            <v>56.930260549518124</v>
          </cell>
        </row>
        <row r="42">
          <cell r="B42">
            <v>0</v>
          </cell>
          <cell r="D42">
            <v>0</v>
          </cell>
        </row>
        <row r="43">
          <cell r="B43">
            <v>5.0045004423619819</v>
          </cell>
          <cell r="D43">
            <v>5.0045004423619819</v>
          </cell>
        </row>
        <row r="44">
          <cell r="B44">
            <v>0</v>
          </cell>
          <cell r="D44">
            <v>0</v>
          </cell>
        </row>
        <row r="45">
          <cell r="B45">
            <v>0</v>
          </cell>
          <cell r="D45">
            <v>0</v>
          </cell>
        </row>
        <row r="46">
          <cell r="B46">
            <v>0.3215263567921956</v>
          </cell>
          <cell r="D46">
            <v>0.3215263567921956</v>
          </cell>
        </row>
        <row r="54">
          <cell r="F54">
            <v>-14031.69216026409</v>
          </cell>
        </row>
        <row r="55">
          <cell r="F55">
            <v>-95575</v>
          </cell>
        </row>
        <row r="56">
          <cell r="F56">
            <v>-3620</v>
          </cell>
        </row>
        <row r="65">
          <cell r="F65">
            <v>0</v>
          </cell>
        </row>
        <row r="74">
          <cell r="K74">
            <v>7293</v>
          </cell>
        </row>
        <row r="78">
          <cell r="B78">
            <v>428.56449050804741</v>
          </cell>
          <cell r="D78">
            <v>428.56449050804741</v>
          </cell>
        </row>
        <row r="79">
          <cell r="B79">
            <v>14.177302794805874</v>
          </cell>
          <cell r="D79">
            <v>14.177302794805874</v>
          </cell>
        </row>
        <row r="80">
          <cell r="B80">
            <v>0</v>
          </cell>
          <cell r="D80">
            <v>0</v>
          </cell>
        </row>
        <row r="81">
          <cell r="B81">
            <v>972.72775398153897</v>
          </cell>
          <cell r="D81">
            <v>972.72775398153897</v>
          </cell>
        </row>
        <row r="82">
          <cell r="B82">
            <v>97.25837369675591</v>
          </cell>
          <cell r="D82">
            <v>97.25837369675591</v>
          </cell>
        </row>
        <row r="83">
          <cell r="B83">
            <v>1045.322376726027</v>
          </cell>
          <cell r="D83">
            <v>1045.322376726027</v>
          </cell>
        </row>
        <row r="84">
          <cell r="B84">
            <v>0</v>
          </cell>
          <cell r="D84">
            <v>0</v>
          </cell>
        </row>
        <row r="85">
          <cell r="B85">
            <v>170.91135403235145</v>
          </cell>
          <cell r="D85">
            <v>170.91135403235145</v>
          </cell>
        </row>
        <row r="86">
          <cell r="B86">
            <v>0</v>
          </cell>
          <cell r="D86">
            <v>28.487035574107928</v>
          </cell>
        </row>
        <row r="87">
          <cell r="B87">
            <v>291.63445330917114</v>
          </cell>
          <cell r="D87">
            <v>291.63445330917114</v>
          </cell>
        </row>
        <row r="88">
          <cell r="B88">
            <v>377.66284914838297</v>
          </cell>
          <cell r="D88">
            <v>377.66284914838297</v>
          </cell>
        </row>
        <row r="89">
          <cell r="B89">
            <v>56.930260549518124</v>
          </cell>
          <cell r="D89">
            <v>56.930260549518124</v>
          </cell>
        </row>
        <row r="90">
          <cell r="B90">
            <v>0</v>
          </cell>
          <cell r="D90">
            <v>0</v>
          </cell>
        </row>
        <row r="91">
          <cell r="B91">
            <v>19.590500442361982</v>
          </cell>
          <cell r="D91">
            <v>19.590500442361982</v>
          </cell>
        </row>
        <row r="92">
          <cell r="B92">
            <v>0</v>
          </cell>
          <cell r="D92">
            <v>0</v>
          </cell>
        </row>
        <row r="93">
          <cell r="B93">
            <v>0</v>
          </cell>
          <cell r="D93">
            <v>0</v>
          </cell>
        </row>
        <row r="94">
          <cell r="B94">
            <v>0.3215263567921956</v>
          </cell>
          <cell r="D94">
            <v>0.3215263567921956</v>
          </cell>
        </row>
      </sheetData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KEN"/>
      <sheetName val="AS"/>
      <sheetName val="BORGLOON"/>
      <sheetName val="DIEPENBEEK"/>
      <sheetName val="DIEST"/>
      <sheetName val="HALEN"/>
      <sheetName val="HAM"/>
      <sheetName val="HAMONT-ACHEL"/>
      <sheetName val="HERK-DE-STAD"/>
      <sheetName val="HEUSDEN-ZOLDER"/>
      <sheetName val="KINROOI"/>
      <sheetName val="LUMMEN"/>
      <sheetName val="MAASEIK"/>
      <sheetName val="MAASMECHELEN"/>
      <sheetName val="MEEUWEN-GRUITRODE"/>
      <sheetName val="NIEUWERKERKEN"/>
      <sheetName val="NEERPELT"/>
      <sheetName val="OPGLABBEEK"/>
      <sheetName val="OVERPELT"/>
      <sheetName val="PEER"/>
      <sheetName val="RIEMST"/>
      <sheetName val="ZONHOVEN"/>
      <sheetName val="HOUTHALEN-HELCHTEREN"/>
      <sheetName val="KORTESSEM"/>
      <sheetName val="TONGEREN"/>
      <sheetName val="GENK"/>
      <sheetName val="BOCHOLT"/>
      <sheetName val="BREE"/>
      <sheetName val="DILSEN-STOKKEM"/>
      <sheetName val="LANAKEN"/>
      <sheetName val="BERINGEN"/>
      <sheetName val="HECHTEL-EKSEL"/>
      <sheetName val="LEOPOLDSBURG"/>
      <sheetName val="LOMMEL"/>
      <sheetName val="TESSENDERLO"/>
      <sheetName val="BILZEN"/>
      <sheetName val="GINGELOM"/>
      <sheetName val="HASSELT"/>
      <sheetName val="HEERS"/>
      <sheetName val="HOESELT"/>
      <sheetName val="ST-TRUIDEN"/>
      <sheetName val="VOEREN"/>
      <sheetName val="WELLEN"/>
      <sheetName val="ZUTENDAAL"/>
      <sheetName val="TOTAAL"/>
      <sheetName val="Bla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2">
          <cell r="F22">
            <v>33</v>
          </cell>
          <cell r="H22">
            <v>145</v>
          </cell>
        </row>
        <row r="23">
          <cell r="F23">
            <v>161</v>
          </cell>
          <cell r="H23">
            <v>155</v>
          </cell>
        </row>
        <row r="24">
          <cell r="F24">
            <v>-70</v>
          </cell>
          <cell r="H24">
            <v>11</v>
          </cell>
        </row>
        <row r="25">
          <cell r="F25">
            <v>41</v>
          </cell>
          <cell r="H25">
            <v>35</v>
          </cell>
        </row>
        <row r="26">
          <cell r="F26">
            <v>43</v>
          </cell>
          <cell r="H26">
            <v>73</v>
          </cell>
        </row>
        <row r="27">
          <cell r="F27">
            <v>9.0000000000000018</v>
          </cell>
          <cell r="H27">
            <v>29</v>
          </cell>
        </row>
        <row r="28">
          <cell r="F28">
            <v>0</v>
          </cell>
          <cell r="H28">
            <v>29</v>
          </cell>
        </row>
        <row r="29">
          <cell r="F29">
            <v>21</v>
          </cell>
          <cell r="H29">
            <v>151</v>
          </cell>
        </row>
        <row r="30">
          <cell r="F30">
            <v>0</v>
          </cell>
          <cell r="H30">
            <v>155</v>
          </cell>
        </row>
        <row r="32">
          <cell r="F32">
            <v>8</v>
          </cell>
          <cell r="H32">
            <v>2</v>
          </cell>
        </row>
        <row r="33">
          <cell r="F33">
            <v>15</v>
          </cell>
          <cell r="H33">
            <v>46</v>
          </cell>
        </row>
        <row r="34">
          <cell r="F34">
            <v>7</v>
          </cell>
          <cell r="H34">
            <v>12</v>
          </cell>
        </row>
        <row r="35">
          <cell r="F35">
            <v>0</v>
          </cell>
          <cell r="H35">
            <v>60</v>
          </cell>
        </row>
        <row r="36">
          <cell r="F36">
            <v>20</v>
          </cell>
          <cell r="H36">
            <v>88</v>
          </cell>
        </row>
        <row r="37">
          <cell r="F37">
            <v>51.000000000000007</v>
          </cell>
          <cell r="H37">
            <v>56</v>
          </cell>
        </row>
        <row r="38">
          <cell r="F38">
            <v>0</v>
          </cell>
          <cell r="H38">
            <v>258</v>
          </cell>
        </row>
      </sheetData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ingen"/>
      <sheetName val="Diest"/>
      <sheetName val="Halen"/>
      <sheetName val="Ham"/>
      <sheetName val="Hamont-Achel"/>
      <sheetName val="Hechtel-Eksel"/>
      <sheetName val="Herk-de-Stad"/>
      <sheetName val="Heusden-Zolder"/>
      <sheetName val="Houthalen-Helchteren"/>
      <sheetName val="leopldsburg"/>
      <sheetName val="Lommel"/>
      <sheetName val="Lummen"/>
      <sheetName val="Pelt"/>
      <sheetName val="Peer"/>
      <sheetName val="Tessenderlo"/>
      <sheetName val="Zonhoven"/>
      <sheetName val="Alken"/>
      <sheetName val="Borgloon"/>
      <sheetName val="Diepenbeek"/>
      <sheetName val="Genk"/>
      <sheetName val="Gingelom"/>
      <sheetName val="Hasselt"/>
      <sheetName val="Heers"/>
      <sheetName val="Herstappe"/>
      <sheetName val="Hoeselt"/>
      <sheetName val="Kortessem"/>
      <sheetName val="Nieuwerkerken"/>
      <sheetName val="Riemst"/>
      <sheetName val="St-Truiden"/>
      <sheetName val="Tongeren"/>
      <sheetName val="Voeren"/>
      <sheetName val="Wellen"/>
      <sheetName val="Zutendaal"/>
      <sheetName val="As"/>
      <sheetName val="Bilzen"/>
      <sheetName val="Bocholt"/>
      <sheetName val="Bree"/>
      <sheetName val="Dilsen-Stokkem"/>
      <sheetName val="Kinrooi"/>
      <sheetName val="Lanaken"/>
      <sheetName val="Maaseik"/>
      <sheetName val="Maasmechelen"/>
      <sheetName val="Oudsbergen"/>
      <sheetName val="totaal"/>
      <sheetName val="getallen"/>
      <sheetName val="aantallen"/>
      <sheetName val="Bla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3">
          <cell r="A3" t="str">
            <v>Alken</v>
          </cell>
          <cell r="B3">
            <v>0</v>
          </cell>
          <cell r="C3">
            <v>0</v>
          </cell>
          <cell r="D3">
            <v>480</v>
          </cell>
          <cell r="E3">
            <v>70</v>
          </cell>
          <cell r="F3"/>
          <cell r="G3">
            <v>0</v>
          </cell>
          <cell r="H3">
            <v>0</v>
          </cell>
        </row>
        <row r="4">
          <cell r="A4" t="str">
            <v>As</v>
          </cell>
          <cell r="B4"/>
          <cell r="C4"/>
          <cell r="D4"/>
          <cell r="E4"/>
          <cell r="F4"/>
          <cell r="G4">
            <v>0</v>
          </cell>
          <cell r="H4">
            <v>20000</v>
          </cell>
        </row>
        <row r="5">
          <cell r="A5" t="str">
            <v>Beringen</v>
          </cell>
          <cell r="B5">
            <v>38400</v>
          </cell>
          <cell r="C5">
            <v>48000</v>
          </cell>
          <cell r="D5"/>
          <cell r="E5"/>
          <cell r="F5">
            <v>30000</v>
          </cell>
          <cell r="G5">
            <v>0</v>
          </cell>
          <cell r="H5">
            <v>40000</v>
          </cell>
        </row>
        <row r="6">
          <cell r="A6" t="str">
            <v>Bilzen</v>
          </cell>
          <cell r="B6"/>
          <cell r="C6"/>
          <cell r="D6"/>
          <cell r="E6"/>
          <cell r="F6">
            <v>0</v>
          </cell>
          <cell r="G6">
            <v>0</v>
          </cell>
          <cell r="H6">
            <v>100000</v>
          </cell>
        </row>
        <row r="7">
          <cell r="A7" t="str">
            <v>Bocholt</v>
          </cell>
          <cell r="B7"/>
          <cell r="C7"/>
          <cell r="D7"/>
          <cell r="E7"/>
          <cell r="F7">
            <v>0</v>
          </cell>
          <cell r="G7">
            <v>0</v>
          </cell>
          <cell r="H7">
            <v>20000</v>
          </cell>
        </row>
        <row r="8">
          <cell r="A8" t="str">
            <v>Borgloon</v>
          </cell>
          <cell r="B8">
            <v>0</v>
          </cell>
          <cell r="C8">
            <v>16000</v>
          </cell>
          <cell r="D8">
            <v>900</v>
          </cell>
          <cell r="E8">
            <v>300</v>
          </cell>
          <cell r="F8">
            <v>0</v>
          </cell>
          <cell r="G8">
            <v>0</v>
          </cell>
          <cell r="H8">
            <v>20000</v>
          </cell>
        </row>
        <row r="9">
          <cell r="A9" t="str">
            <v>Bree</v>
          </cell>
          <cell r="B9">
            <v>9600</v>
          </cell>
          <cell r="C9">
            <v>16000</v>
          </cell>
          <cell r="D9">
            <v>2640</v>
          </cell>
          <cell r="E9">
            <v>629</v>
          </cell>
          <cell r="F9">
            <v>0</v>
          </cell>
          <cell r="G9">
            <v>0</v>
          </cell>
          <cell r="H9">
            <v>40000</v>
          </cell>
        </row>
        <row r="10">
          <cell r="A10" t="str">
            <v>Diepenbeek</v>
          </cell>
          <cell r="B10">
            <v>19200</v>
          </cell>
          <cell r="C10">
            <v>16000</v>
          </cell>
          <cell r="D10">
            <v>1300</v>
          </cell>
          <cell r="E10">
            <v>250</v>
          </cell>
          <cell r="F10">
            <v>0</v>
          </cell>
          <cell r="G10">
            <v>0</v>
          </cell>
          <cell r="H10">
            <v>0</v>
          </cell>
        </row>
        <row r="11">
          <cell r="A11" t="str">
            <v>Diest</v>
          </cell>
          <cell r="B11">
            <v>38400</v>
          </cell>
          <cell r="C11">
            <v>48000</v>
          </cell>
          <cell r="D11"/>
          <cell r="E11"/>
          <cell r="F11">
            <v>10000</v>
          </cell>
          <cell r="G11">
            <v>0</v>
          </cell>
          <cell r="H11">
            <v>40000</v>
          </cell>
        </row>
        <row r="12">
          <cell r="A12" t="str">
            <v>Dilsen-Stokkem</v>
          </cell>
          <cell r="B12"/>
          <cell r="C12"/>
          <cell r="D12"/>
          <cell r="E12"/>
          <cell r="F12">
            <v>0</v>
          </cell>
          <cell r="G12">
            <v>0</v>
          </cell>
          <cell r="H12">
            <v>40000</v>
          </cell>
        </row>
        <row r="13">
          <cell r="A13" t="str">
            <v>Genk</v>
          </cell>
          <cell r="B13">
            <v>19200</v>
          </cell>
          <cell r="C13">
            <v>48000</v>
          </cell>
          <cell r="D13">
            <v>5400</v>
          </cell>
          <cell r="E13">
            <v>950</v>
          </cell>
          <cell r="F13">
            <v>0</v>
          </cell>
          <cell r="G13">
            <v>0</v>
          </cell>
          <cell r="H13">
            <v>160000</v>
          </cell>
        </row>
        <row r="14">
          <cell r="A14" t="str">
            <v>Gingelom</v>
          </cell>
          <cell r="B14">
            <v>9600</v>
          </cell>
          <cell r="C14">
            <v>16000</v>
          </cell>
          <cell r="D14">
            <v>1070</v>
          </cell>
          <cell r="E14">
            <v>35</v>
          </cell>
          <cell r="F14">
            <v>0</v>
          </cell>
          <cell r="G14">
            <v>0</v>
          </cell>
          <cell r="H14">
            <v>40000</v>
          </cell>
        </row>
        <row r="15">
          <cell r="A15" t="str">
            <v>Halen</v>
          </cell>
          <cell r="B15">
            <v>19200</v>
          </cell>
          <cell r="C15">
            <v>16000</v>
          </cell>
          <cell r="D15"/>
          <cell r="E15"/>
          <cell r="F15">
            <v>5000</v>
          </cell>
          <cell r="G15">
            <v>0</v>
          </cell>
          <cell r="H15">
            <v>20000</v>
          </cell>
        </row>
        <row r="16">
          <cell r="A16" t="str">
            <v>Ham</v>
          </cell>
          <cell r="B16">
            <v>0</v>
          </cell>
          <cell r="C16">
            <v>0</v>
          </cell>
          <cell r="D16"/>
          <cell r="E16"/>
          <cell r="F16">
            <v>0</v>
          </cell>
          <cell r="G16">
            <v>0</v>
          </cell>
          <cell r="H16">
            <v>2000</v>
          </cell>
        </row>
        <row r="17">
          <cell r="A17" t="str">
            <v>Hamont-Achel</v>
          </cell>
          <cell r="B17">
            <v>19200</v>
          </cell>
          <cell r="C17">
            <v>16000</v>
          </cell>
          <cell r="D17"/>
          <cell r="E17"/>
          <cell r="F17">
            <v>10000</v>
          </cell>
          <cell r="G17">
            <v>0</v>
          </cell>
          <cell r="H17">
            <v>40000</v>
          </cell>
        </row>
        <row r="18">
          <cell r="A18" t="str">
            <v>Hasselt</v>
          </cell>
          <cell r="B18">
            <v>19200</v>
          </cell>
          <cell r="C18">
            <v>16000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40000</v>
          </cell>
        </row>
        <row r="19">
          <cell r="A19" t="str">
            <v>Hechtel-Eksel</v>
          </cell>
          <cell r="B19">
            <v>19200</v>
          </cell>
          <cell r="C19">
            <v>16000</v>
          </cell>
          <cell r="D19"/>
          <cell r="E19"/>
          <cell r="F19">
            <v>5000</v>
          </cell>
          <cell r="G19">
            <v>0</v>
          </cell>
          <cell r="H19">
            <v>40000</v>
          </cell>
        </row>
        <row r="20">
          <cell r="A20" t="str">
            <v>Heers</v>
          </cell>
          <cell r="B20">
            <v>0</v>
          </cell>
          <cell r="C20">
            <v>16000</v>
          </cell>
          <cell r="D20">
            <v>1250</v>
          </cell>
          <cell r="E20">
            <v>80</v>
          </cell>
          <cell r="F20">
            <v>0</v>
          </cell>
          <cell r="G20">
            <v>0</v>
          </cell>
          <cell r="H20">
            <v>20000</v>
          </cell>
        </row>
        <row r="21">
          <cell r="A21" t="str">
            <v>Herk-De-Stad</v>
          </cell>
          <cell r="B21">
            <v>19200</v>
          </cell>
          <cell r="C21">
            <v>16000</v>
          </cell>
          <cell r="D21"/>
          <cell r="E21"/>
          <cell r="F21">
            <v>10000</v>
          </cell>
          <cell r="G21">
            <v>0</v>
          </cell>
          <cell r="H21">
            <v>40000</v>
          </cell>
        </row>
        <row r="22">
          <cell r="A22" t="str">
            <v>Herstappe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 t="str">
            <v>Heusden-Zolder</v>
          </cell>
          <cell r="B23">
            <v>38400</v>
          </cell>
          <cell r="C23">
            <v>16000</v>
          </cell>
          <cell r="D23"/>
          <cell r="E23"/>
          <cell r="F23">
            <v>10000</v>
          </cell>
          <cell r="G23">
            <v>0</v>
          </cell>
          <cell r="H23">
            <v>40000</v>
          </cell>
        </row>
        <row r="24">
          <cell r="A24" t="str">
            <v>Hoeselt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Houthalen-Helchteren</v>
          </cell>
          <cell r="B25">
            <v>19200</v>
          </cell>
          <cell r="C25">
            <v>32000</v>
          </cell>
          <cell r="D25"/>
          <cell r="E25"/>
          <cell r="F25">
            <v>20000</v>
          </cell>
          <cell r="G25">
            <v>0</v>
          </cell>
          <cell r="H25">
            <v>40000</v>
          </cell>
        </row>
        <row r="26">
          <cell r="A26" t="str">
            <v>Kinrooi</v>
          </cell>
          <cell r="B26"/>
          <cell r="C26"/>
          <cell r="D26"/>
          <cell r="E26"/>
          <cell r="F26">
            <v>0</v>
          </cell>
          <cell r="G26">
            <v>0</v>
          </cell>
          <cell r="H26">
            <v>40000</v>
          </cell>
        </row>
        <row r="27">
          <cell r="A27" t="str">
            <v>Kortessem</v>
          </cell>
          <cell r="B27">
            <v>19200</v>
          </cell>
          <cell r="C27">
            <v>32000</v>
          </cell>
          <cell r="D27">
            <v>1360</v>
          </cell>
          <cell r="E27">
            <v>170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>Lanaken</v>
          </cell>
          <cell r="B28"/>
          <cell r="C28"/>
          <cell r="D28"/>
          <cell r="E28"/>
          <cell r="F28">
            <v>0</v>
          </cell>
          <cell r="G28">
            <v>0</v>
          </cell>
          <cell r="H28">
            <v>20000</v>
          </cell>
        </row>
        <row r="29">
          <cell r="A29" t="str">
            <v>Leopoldsburg</v>
          </cell>
          <cell r="B29">
            <v>0</v>
          </cell>
          <cell r="C29">
            <v>0</v>
          </cell>
          <cell r="D29"/>
          <cell r="E29"/>
          <cell r="F29">
            <v>0</v>
          </cell>
          <cell r="G29">
            <v>0</v>
          </cell>
          <cell r="H29">
            <v>3000</v>
          </cell>
        </row>
        <row r="30">
          <cell r="A30" t="str">
            <v>Lommel</v>
          </cell>
          <cell r="B30">
            <v>0</v>
          </cell>
          <cell r="C30">
            <v>0</v>
          </cell>
          <cell r="D30"/>
          <cell r="E30"/>
          <cell r="F30">
            <v>0</v>
          </cell>
          <cell r="G30">
            <v>0</v>
          </cell>
          <cell r="H30">
            <v>0</v>
          </cell>
        </row>
        <row r="31">
          <cell r="A31" t="str">
            <v>Lummen</v>
          </cell>
          <cell r="B31">
            <v>19200</v>
          </cell>
          <cell r="C31">
            <v>16000</v>
          </cell>
          <cell r="D31"/>
          <cell r="E31"/>
          <cell r="F31">
            <v>15000</v>
          </cell>
          <cell r="G31">
            <v>0</v>
          </cell>
          <cell r="H31">
            <v>60000</v>
          </cell>
        </row>
        <row r="32">
          <cell r="A32" t="str">
            <v>Maaseik</v>
          </cell>
          <cell r="B32">
            <v>9600</v>
          </cell>
          <cell r="C32">
            <v>16000</v>
          </cell>
          <cell r="D32">
            <v>3393</v>
          </cell>
          <cell r="E32">
            <v>442</v>
          </cell>
          <cell r="F32">
            <v>0</v>
          </cell>
          <cell r="G32">
            <v>0</v>
          </cell>
          <cell r="H32">
            <v>20000</v>
          </cell>
        </row>
        <row r="33">
          <cell r="A33" t="str">
            <v>Maasmechelen</v>
          </cell>
          <cell r="B33"/>
          <cell r="C33"/>
          <cell r="D33"/>
          <cell r="E33"/>
          <cell r="F33">
            <v>0</v>
          </cell>
          <cell r="G33">
            <v>0</v>
          </cell>
          <cell r="H33">
            <v>20000</v>
          </cell>
        </row>
        <row r="34">
          <cell r="A34" t="str">
            <v>Oudsbergen</v>
          </cell>
          <cell r="B34"/>
          <cell r="C34"/>
          <cell r="D34"/>
          <cell r="E34"/>
          <cell r="F34">
            <v>0</v>
          </cell>
          <cell r="G34">
            <v>0</v>
          </cell>
          <cell r="H34">
            <v>0</v>
          </cell>
        </row>
        <row r="35">
          <cell r="A35" t="str">
            <v>Pelt</v>
          </cell>
          <cell r="B35">
            <v>0</v>
          </cell>
          <cell r="C35">
            <v>0</v>
          </cell>
          <cell r="D35"/>
          <cell r="E35"/>
          <cell r="F35">
            <v>0</v>
          </cell>
          <cell r="G35">
            <v>0</v>
          </cell>
          <cell r="H35">
            <v>0</v>
          </cell>
        </row>
        <row r="36">
          <cell r="A36" t="str">
            <v>Nieuwerkerken</v>
          </cell>
          <cell r="B36">
            <v>19200</v>
          </cell>
          <cell r="C36">
            <v>16000</v>
          </cell>
          <cell r="D36">
            <v>530</v>
          </cell>
          <cell r="E36">
            <v>40</v>
          </cell>
          <cell r="F36">
            <v>0</v>
          </cell>
          <cell r="G36">
            <v>0</v>
          </cell>
          <cell r="H36">
            <v>20000</v>
          </cell>
        </row>
        <row r="37">
          <cell r="B37"/>
          <cell r="C37"/>
          <cell r="D37"/>
          <cell r="E37"/>
          <cell r="F37">
            <v>0</v>
          </cell>
          <cell r="G37">
            <v>0</v>
          </cell>
          <cell r="H37"/>
        </row>
        <row r="38">
          <cell r="B38"/>
          <cell r="C38"/>
          <cell r="D38"/>
          <cell r="E38"/>
          <cell r="F38">
            <v>0</v>
          </cell>
          <cell r="G38">
            <v>0</v>
          </cell>
          <cell r="H38"/>
        </row>
        <row r="39">
          <cell r="A39" t="str">
            <v>Peer</v>
          </cell>
          <cell r="B39">
            <v>0</v>
          </cell>
          <cell r="C39">
            <v>0</v>
          </cell>
          <cell r="D39"/>
          <cell r="E39"/>
          <cell r="F39">
            <v>0</v>
          </cell>
          <cell r="G39">
            <v>0</v>
          </cell>
          <cell r="H39">
            <v>5000</v>
          </cell>
        </row>
        <row r="40">
          <cell r="A40" t="str">
            <v>Riemst</v>
          </cell>
          <cell r="B40">
            <v>19200</v>
          </cell>
          <cell r="C40">
            <v>16000</v>
          </cell>
          <cell r="D40">
            <v>920</v>
          </cell>
          <cell r="E40">
            <v>100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Sint-Truiden</v>
          </cell>
          <cell r="B41">
            <v>19200</v>
          </cell>
          <cell r="C41">
            <v>16000</v>
          </cell>
          <cell r="D41">
            <v>2000</v>
          </cell>
          <cell r="E41">
            <v>1100</v>
          </cell>
          <cell r="F41">
            <v>0</v>
          </cell>
          <cell r="G41">
            <v>0</v>
          </cell>
          <cell r="H41">
            <v>60000</v>
          </cell>
        </row>
        <row r="42">
          <cell r="A42" t="str">
            <v>Tessenderlo</v>
          </cell>
          <cell r="B42">
            <v>19200</v>
          </cell>
          <cell r="C42">
            <v>16000</v>
          </cell>
          <cell r="D42"/>
          <cell r="E42"/>
          <cell r="F42">
            <v>15000</v>
          </cell>
          <cell r="G42">
            <v>0</v>
          </cell>
          <cell r="H42">
            <v>40000</v>
          </cell>
        </row>
        <row r="43">
          <cell r="A43" t="str">
            <v>Tongeren</v>
          </cell>
          <cell r="B43">
            <v>0</v>
          </cell>
          <cell r="C43">
            <v>16000</v>
          </cell>
          <cell r="D43">
            <v>950</v>
          </cell>
          <cell r="E43">
            <v>300</v>
          </cell>
          <cell r="F43">
            <v>0</v>
          </cell>
          <cell r="G43">
            <v>0</v>
          </cell>
          <cell r="H43">
            <v>40000</v>
          </cell>
        </row>
        <row r="44">
          <cell r="A44" t="str">
            <v>Voeren</v>
          </cell>
          <cell r="B44">
            <v>13500</v>
          </cell>
          <cell r="C44">
            <v>27000</v>
          </cell>
          <cell r="D44"/>
          <cell r="E44"/>
          <cell r="F44">
            <v>44000</v>
          </cell>
          <cell r="G44">
            <v>0</v>
          </cell>
          <cell r="H44">
            <v>40000</v>
          </cell>
        </row>
        <row r="45">
          <cell r="A45" t="str">
            <v>Wellen</v>
          </cell>
          <cell r="B45">
            <v>0</v>
          </cell>
          <cell r="C45">
            <v>16000</v>
          </cell>
          <cell r="D45">
            <v>2320</v>
          </cell>
          <cell r="E45">
            <v>185</v>
          </cell>
          <cell r="F45">
            <v>0</v>
          </cell>
          <cell r="G45">
            <v>0</v>
          </cell>
          <cell r="H45">
            <v>20000</v>
          </cell>
        </row>
        <row r="46">
          <cell r="A46" t="str">
            <v>Zonhoven</v>
          </cell>
          <cell r="B46">
            <v>0</v>
          </cell>
          <cell r="C46">
            <v>0</v>
          </cell>
          <cell r="D46"/>
          <cell r="E46"/>
          <cell r="F46">
            <v>0</v>
          </cell>
          <cell r="G46">
            <v>0</v>
          </cell>
          <cell r="H46">
            <v>0</v>
          </cell>
        </row>
        <row r="47">
          <cell r="A47" t="str">
            <v>Zutendaal</v>
          </cell>
          <cell r="B47">
            <v>0</v>
          </cell>
          <cell r="C47">
            <v>0</v>
          </cell>
          <cell r="D47">
            <v>7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</sheetData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lijstKZS"/>
      <sheetName val="Blad3"/>
    </sheetNames>
    <sheetDataSet>
      <sheetData sheetId="0">
        <row r="2">
          <cell r="O2" t="str">
            <v>Alken</v>
          </cell>
          <cell r="P2">
            <v>100</v>
          </cell>
          <cell r="Q2">
            <v>12.5</v>
          </cell>
          <cell r="R2">
            <v>25</v>
          </cell>
          <cell r="S2">
            <v>31.25</v>
          </cell>
          <cell r="T2">
            <v>37.5</v>
          </cell>
          <cell r="U2">
            <v>37.5</v>
          </cell>
          <cell r="V2">
            <v>1269</v>
          </cell>
          <cell r="W2">
            <v>1733</v>
          </cell>
          <cell r="X2">
            <v>791</v>
          </cell>
          <cell r="Y2">
            <v>1012</v>
          </cell>
          <cell r="Z2">
            <v>4805</v>
          </cell>
          <cell r="AA2">
            <v>602356.25</v>
          </cell>
        </row>
        <row r="3">
          <cell r="O3" t="str">
            <v>As</v>
          </cell>
          <cell r="P3">
            <v>123.5</v>
          </cell>
          <cell r="Q3">
            <v>19.199999999999996</v>
          </cell>
          <cell r="R3">
            <v>29.999999999999996</v>
          </cell>
          <cell r="S3">
            <v>35.4</v>
          </cell>
          <cell r="T3">
            <v>40.799999999999997</v>
          </cell>
          <cell r="U3">
            <v>40.799999999999997</v>
          </cell>
          <cell r="V3">
            <v>827</v>
          </cell>
          <cell r="W3">
            <v>1184</v>
          </cell>
          <cell r="X3">
            <v>541</v>
          </cell>
          <cell r="Y3">
            <v>782</v>
          </cell>
          <cell r="Z3">
            <v>3334</v>
          </cell>
          <cell r="AA3">
            <v>514204.4</v>
          </cell>
        </row>
        <row r="4">
          <cell r="O4" t="str">
            <v>Beringen</v>
          </cell>
          <cell r="P4">
            <v>55</v>
          </cell>
          <cell r="Q4">
            <v>12.5</v>
          </cell>
          <cell r="R4">
            <v>25</v>
          </cell>
          <cell r="S4">
            <v>31.25</v>
          </cell>
          <cell r="T4">
            <v>37.5</v>
          </cell>
          <cell r="U4">
            <v>37.5</v>
          </cell>
          <cell r="V4">
            <v>4609</v>
          </cell>
          <cell r="W4">
            <v>6437</v>
          </cell>
          <cell r="X4">
            <v>2946</v>
          </cell>
          <cell r="Y4">
            <v>4427</v>
          </cell>
          <cell r="Z4">
            <v>18419</v>
          </cell>
          <cell r="AA4">
            <v>1489657.5</v>
          </cell>
        </row>
        <row r="5">
          <cell r="O5" t="str">
            <v>Bilzen</v>
          </cell>
          <cell r="P5">
            <v>73.5</v>
          </cell>
          <cell r="Q5">
            <v>19.199999999999996</v>
          </cell>
          <cell r="R5">
            <v>29.999999999999996</v>
          </cell>
          <cell r="S5">
            <v>35.4</v>
          </cell>
          <cell r="T5">
            <v>40.799999999999997</v>
          </cell>
          <cell r="U5">
            <v>40.799999999999997</v>
          </cell>
          <cell r="V5">
            <v>3832</v>
          </cell>
          <cell r="W5">
            <v>4790</v>
          </cell>
          <cell r="X5">
            <v>2101</v>
          </cell>
          <cell r="Y5">
            <v>2799</v>
          </cell>
          <cell r="Z5">
            <v>13522</v>
          </cell>
          <cell r="AA5">
            <v>1399715.9999999998</v>
          </cell>
        </row>
        <row r="6">
          <cell r="O6" t="str">
            <v>Bocholt</v>
          </cell>
          <cell r="P6">
            <v>103.5</v>
          </cell>
          <cell r="Q6">
            <v>19.199999999999996</v>
          </cell>
          <cell r="R6">
            <v>29.999999999999996</v>
          </cell>
          <cell r="S6">
            <v>35.4</v>
          </cell>
          <cell r="T6">
            <v>40.799999999999997</v>
          </cell>
          <cell r="U6">
            <v>40.799999999999997</v>
          </cell>
          <cell r="V6">
            <v>1491</v>
          </cell>
          <cell r="W6">
            <v>2068</v>
          </cell>
          <cell r="X6">
            <v>855</v>
          </cell>
          <cell r="Y6">
            <v>1110</v>
          </cell>
          <cell r="Z6">
            <v>5524</v>
          </cell>
          <cell r="AA6">
            <v>737956.2</v>
          </cell>
        </row>
        <row r="7">
          <cell r="O7" t="str">
            <v>Borgloon</v>
          </cell>
          <cell r="P7">
            <v>111.35</v>
          </cell>
          <cell r="Q7">
            <v>12.5</v>
          </cell>
          <cell r="R7">
            <v>25</v>
          </cell>
          <cell r="S7">
            <v>31.25</v>
          </cell>
          <cell r="T7">
            <v>37.5</v>
          </cell>
          <cell r="U7">
            <v>37.5</v>
          </cell>
          <cell r="V7">
            <v>1301</v>
          </cell>
          <cell r="W7">
            <v>1680</v>
          </cell>
          <cell r="X7">
            <v>793</v>
          </cell>
          <cell r="Y7">
            <v>872</v>
          </cell>
          <cell r="Z7">
            <v>4646</v>
          </cell>
          <cell r="AA7">
            <v>633075.85</v>
          </cell>
        </row>
        <row r="8">
          <cell r="O8" t="str">
            <v>Bree</v>
          </cell>
          <cell r="P8">
            <v>111.35</v>
          </cell>
          <cell r="Q8">
            <v>12.5</v>
          </cell>
          <cell r="R8">
            <v>25</v>
          </cell>
          <cell r="S8">
            <v>31.25</v>
          </cell>
          <cell r="T8">
            <v>37.5</v>
          </cell>
          <cell r="U8">
            <v>37.5</v>
          </cell>
          <cell r="V8">
            <v>2129</v>
          </cell>
          <cell r="W8">
            <v>2532</v>
          </cell>
          <cell r="X8">
            <v>995</v>
          </cell>
          <cell r="Y8">
            <v>1330</v>
          </cell>
          <cell r="Z8">
            <v>6986</v>
          </cell>
          <cell r="AA8">
            <v>948772.35</v>
          </cell>
        </row>
        <row r="9">
          <cell r="O9" t="str">
            <v>Diepenbeek</v>
          </cell>
          <cell r="P9">
            <v>54.999999999999993</v>
          </cell>
          <cell r="Q9">
            <v>12.5</v>
          </cell>
          <cell r="R9">
            <v>25</v>
          </cell>
          <cell r="S9">
            <v>31.25</v>
          </cell>
          <cell r="T9">
            <v>37.5</v>
          </cell>
          <cell r="U9">
            <v>37.5</v>
          </cell>
          <cell r="V9">
            <v>2262</v>
          </cell>
          <cell r="W9">
            <v>2905</v>
          </cell>
          <cell r="X9">
            <v>1270</v>
          </cell>
          <cell r="Y9">
            <v>1593</v>
          </cell>
          <cell r="Z9">
            <v>8030</v>
          </cell>
          <cell r="AA9">
            <v>641975</v>
          </cell>
        </row>
        <row r="10">
          <cell r="O10" t="str">
            <v>Diest</v>
          </cell>
          <cell r="P10">
            <v>55</v>
          </cell>
          <cell r="Q10">
            <v>12.5</v>
          </cell>
          <cell r="R10">
            <v>25</v>
          </cell>
          <cell r="S10">
            <v>31.25</v>
          </cell>
          <cell r="T10">
            <v>37.5</v>
          </cell>
          <cell r="U10">
            <v>37.5</v>
          </cell>
          <cell r="V10">
            <v>3334</v>
          </cell>
          <cell r="W10">
            <v>3830</v>
          </cell>
          <cell r="X10">
            <v>1463</v>
          </cell>
          <cell r="Y10">
            <v>1923</v>
          </cell>
          <cell r="Z10">
            <v>10550</v>
          </cell>
          <cell r="AA10">
            <v>835506.25</v>
          </cell>
        </row>
        <row r="11">
          <cell r="O11" t="str">
            <v>Dilsen-Stokkem</v>
          </cell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>
            <v>0</v>
          </cell>
        </row>
        <row r="12">
          <cell r="O12" t="str">
            <v>Genk</v>
          </cell>
          <cell r="P12">
            <v>56.349999999999994</v>
          </cell>
          <cell r="Q12">
            <v>12.5</v>
          </cell>
          <cell r="R12">
            <v>25</v>
          </cell>
          <cell r="S12">
            <v>31.25</v>
          </cell>
          <cell r="T12">
            <v>37.5</v>
          </cell>
          <cell r="U12">
            <v>37.5</v>
          </cell>
          <cell r="V12">
            <v>7878</v>
          </cell>
          <cell r="W12">
            <v>8500</v>
          </cell>
          <cell r="X12">
            <v>4096</v>
          </cell>
          <cell r="Y12">
            <v>6163</v>
          </cell>
          <cell r="Z12">
            <v>26637</v>
          </cell>
          <cell r="AA12">
            <v>2171082.4500000002</v>
          </cell>
        </row>
        <row r="13">
          <cell r="O13" t="str">
            <v>Gingelom</v>
          </cell>
          <cell r="P13">
            <v>111.35</v>
          </cell>
          <cell r="Q13">
            <v>12.5</v>
          </cell>
          <cell r="R13">
            <v>25</v>
          </cell>
          <cell r="S13">
            <v>31.25</v>
          </cell>
          <cell r="T13">
            <v>37.5</v>
          </cell>
          <cell r="U13">
            <v>37.5</v>
          </cell>
          <cell r="V13">
            <v>880</v>
          </cell>
          <cell r="W13">
            <v>1237</v>
          </cell>
          <cell r="X13">
            <v>603</v>
          </cell>
          <cell r="Y13">
            <v>714</v>
          </cell>
          <cell r="Z13">
            <v>3434</v>
          </cell>
          <cell r="AA13">
            <v>469919.64999999997</v>
          </cell>
        </row>
        <row r="14">
          <cell r="O14" t="str">
            <v>Halen</v>
          </cell>
          <cell r="P14">
            <v>55</v>
          </cell>
          <cell r="Q14">
            <v>12.5</v>
          </cell>
          <cell r="R14">
            <v>25</v>
          </cell>
          <cell r="S14">
            <v>31.25</v>
          </cell>
          <cell r="T14">
            <v>37.5</v>
          </cell>
          <cell r="U14">
            <v>37.5</v>
          </cell>
          <cell r="V14">
            <v>1141</v>
          </cell>
          <cell r="W14">
            <v>1494</v>
          </cell>
          <cell r="X14">
            <v>559</v>
          </cell>
          <cell r="Y14">
            <v>812</v>
          </cell>
          <cell r="Z14">
            <v>4006</v>
          </cell>
          <cell r="AA14">
            <v>319861.25</v>
          </cell>
        </row>
        <row r="15">
          <cell r="O15" t="str">
            <v>Ham</v>
          </cell>
          <cell r="P15">
            <v>92.09</v>
          </cell>
          <cell r="Q15">
            <v>12.5</v>
          </cell>
          <cell r="R15">
            <v>25</v>
          </cell>
          <cell r="S15">
            <v>31.25</v>
          </cell>
          <cell r="T15">
            <v>37.5</v>
          </cell>
          <cell r="U15">
            <v>37.5</v>
          </cell>
          <cell r="V15">
            <v>1185</v>
          </cell>
          <cell r="W15">
            <v>1700</v>
          </cell>
          <cell r="X15">
            <v>737</v>
          </cell>
          <cell r="Y15">
            <v>934</v>
          </cell>
          <cell r="Z15">
            <v>4556</v>
          </cell>
          <cell r="AA15">
            <v>534930.79</v>
          </cell>
        </row>
        <row r="16">
          <cell r="O16" t="str">
            <v>Hamont-Achel</v>
          </cell>
          <cell r="P16">
            <v>92.09</v>
          </cell>
          <cell r="Q16">
            <v>12.5</v>
          </cell>
          <cell r="R16">
            <v>25</v>
          </cell>
          <cell r="S16">
            <v>31.25</v>
          </cell>
          <cell r="T16">
            <v>37.5</v>
          </cell>
          <cell r="U16">
            <v>37.5</v>
          </cell>
          <cell r="V16">
            <v>1656</v>
          </cell>
          <cell r="W16">
            <v>2240</v>
          </cell>
          <cell r="X16">
            <v>787</v>
          </cell>
          <cell r="Y16">
            <v>1250</v>
          </cell>
          <cell r="Z16">
            <v>5933</v>
          </cell>
          <cell r="AA16">
            <v>694538.72</v>
          </cell>
        </row>
        <row r="17">
          <cell r="O17" t="str">
            <v>Hasselt</v>
          </cell>
          <cell r="P17">
            <v>50.999999999999993</v>
          </cell>
          <cell r="Q17">
            <v>12.5</v>
          </cell>
          <cell r="R17">
            <v>25</v>
          </cell>
          <cell r="S17">
            <v>31.25</v>
          </cell>
          <cell r="T17">
            <v>37.5</v>
          </cell>
          <cell r="U17">
            <v>37.5</v>
          </cell>
          <cell r="V17">
            <v>13391</v>
          </cell>
          <cell r="W17">
            <v>12525</v>
          </cell>
          <cell r="X17">
            <v>4587</v>
          </cell>
          <cell r="Y17">
            <v>5712</v>
          </cell>
          <cell r="Z17">
            <v>36215</v>
          </cell>
          <cell r="AA17">
            <v>2685021.25</v>
          </cell>
        </row>
        <row r="18">
          <cell r="O18" t="str">
            <v>Hechtel-Eksel</v>
          </cell>
          <cell r="P18">
            <v>55</v>
          </cell>
          <cell r="Q18">
            <v>12.5</v>
          </cell>
          <cell r="R18">
            <v>25</v>
          </cell>
          <cell r="S18">
            <v>31.25</v>
          </cell>
          <cell r="T18">
            <v>37.5</v>
          </cell>
          <cell r="U18">
            <v>37.5</v>
          </cell>
          <cell r="V18">
            <v>1296</v>
          </cell>
          <cell r="W18">
            <v>1922</v>
          </cell>
          <cell r="X18">
            <v>779</v>
          </cell>
          <cell r="Y18">
            <v>1120</v>
          </cell>
          <cell r="Z18">
            <v>5117</v>
          </cell>
          <cell r="AA18">
            <v>412028.75</v>
          </cell>
        </row>
        <row r="19">
          <cell r="O19" t="str">
            <v>Heers</v>
          </cell>
          <cell r="P19"/>
          <cell r="Q19">
            <v>72.5</v>
          </cell>
          <cell r="R19">
            <v>95</v>
          </cell>
          <cell r="S19">
            <v>101.25</v>
          </cell>
          <cell r="T19">
            <v>107.5</v>
          </cell>
          <cell r="U19">
            <v>107.5</v>
          </cell>
          <cell r="V19">
            <v>798</v>
          </cell>
          <cell r="W19">
            <v>1085</v>
          </cell>
          <cell r="X19">
            <v>564</v>
          </cell>
          <cell r="Y19">
            <v>594</v>
          </cell>
          <cell r="Z19">
            <v>3041</v>
          </cell>
          <cell r="AA19">
            <v>281890</v>
          </cell>
        </row>
        <row r="20">
          <cell r="O20" t="str">
            <v>Herk-de-Stad</v>
          </cell>
          <cell r="P20">
            <v>92.09</v>
          </cell>
          <cell r="Q20">
            <v>12.5</v>
          </cell>
          <cell r="R20">
            <v>25</v>
          </cell>
          <cell r="S20">
            <v>31.25</v>
          </cell>
          <cell r="T20">
            <v>37.5</v>
          </cell>
          <cell r="U20">
            <v>37.5</v>
          </cell>
          <cell r="V20">
            <v>1417</v>
          </cell>
          <cell r="W20">
            <v>1948</v>
          </cell>
          <cell r="X20">
            <v>880</v>
          </cell>
          <cell r="Y20">
            <v>1050</v>
          </cell>
          <cell r="Z20">
            <v>5295</v>
          </cell>
          <cell r="AA20">
            <v>620904.05000000005</v>
          </cell>
        </row>
        <row r="21">
          <cell r="O21" t="str">
            <v>Herstappe</v>
          </cell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</row>
        <row r="22">
          <cell r="O22" t="str">
            <v>Heusden-Zolder</v>
          </cell>
          <cell r="P22">
            <v>52.5</v>
          </cell>
          <cell r="Q22">
            <v>12.5</v>
          </cell>
          <cell r="R22">
            <v>25</v>
          </cell>
          <cell r="S22">
            <v>31.25</v>
          </cell>
          <cell r="T22">
            <v>37.5</v>
          </cell>
          <cell r="U22">
            <v>37.5</v>
          </cell>
          <cell r="V22">
            <v>3362</v>
          </cell>
          <cell r="W22">
            <v>4625</v>
          </cell>
          <cell r="X22">
            <v>2131</v>
          </cell>
          <cell r="Y22">
            <v>3246</v>
          </cell>
          <cell r="Z22">
            <v>13364</v>
          </cell>
          <cell r="AA22">
            <v>1047578.75</v>
          </cell>
        </row>
        <row r="23">
          <cell r="O23" t="str">
            <v>Hoeselt</v>
          </cell>
          <cell r="P23">
            <v>61.349999999999994</v>
          </cell>
          <cell r="Q23">
            <v>12.5</v>
          </cell>
          <cell r="R23">
            <v>25</v>
          </cell>
          <cell r="S23">
            <v>31.25</v>
          </cell>
          <cell r="T23">
            <v>37.5</v>
          </cell>
          <cell r="U23">
            <v>37.5</v>
          </cell>
          <cell r="V23">
            <v>1100</v>
          </cell>
          <cell r="W23">
            <v>1447</v>
          </cell>
          <cell r="X23">
            <v>647</v>
          </cell>
          <cell r="Y23">
            <v>857</v>
          </cell>
          <cell r="Z23">
            <v>4051</v>
          </cell>
          <cell r="AA23">
            <v>350810.1</v>
          </cell>
        </row>
        <row r="24">
          <cell r="O24" t="str">
            <v>Houthalen-Helchteren</v>
          </cell>
          <cell r="P24">
            <v>92.09</v>
          </cell>
          <cell r="Q24">
            <v>12.5</v>
          </cell>
          <cell r="R24">
            <v>25</v>
          </cell>
          <cell r="S24">
            <v>31.25</v>
          </cell>
          <cell r="T24">
            <v>37.5</v>
          </cell>
          <cell r="U24">
            <v>37.5</v>
          </cell>
          <cell r="V24">
            <v>2915</v>
          </cell>
          <cell r="W24">
            <v>4137</v>
          </cell>
          <cell r="X24">
            <v>2045</v>
          </cell>
          <cell r="Y24">
            <v>2876</v>
          </cell>
          <cell r="Z24">
            <v>11973</v>
          </cell>
          <cell r="AA24">
            <v>1414212.32</v>
          </cell>
        </row>
        <row r="25">
          <cell r="O25" t="str">
            <v>Kinrooi</v>
          </cell>
          <cell r="P25">
            <v>123.5</v>
          </cell>
          <cell r="Q25">
            <v>19.199999999999996</v>
          </cell>
          <cell r="R25">
            <v>29.999999999999996</v>
          </cell>
          <cell r="S25">
            <v>35.4</v>
          </cell>
          <cell r="T25">
            <v>40.799999999999997</v>
          </cell>
          <cell r="U25">
            <v>40.799999999999997</v>
          </cell>
          <cell r="V25">
            <v>1207</v>
          </cell>
          <cell r="W25">
            <v>1897</v>
          </cell>
          <cell r="X25">
            <v>828</v>
          </cell>
          <cell r="Y25">
            <v>1061</v>
          </cell>
          <cell r="Z25">
            <v>4993</v>
          </cell>
          <cell r="AA25">
            <v>769319.9</v>
          </cell>
        </row>
        <row r="26">
          <cell r="O26" t="str">
            <v>Kortessem</v>
          </cell>
          <cell r="P26">
            <v>111.35</v>
          </cell>
          <cell r="Q26">
            <v>12.5</v>
          </cell>
          <cell r="R26">
            <v>25</v>
          </cell>
          <cell r="S26">
            <v>31.25</v>
          </cell>
          <cell r="T26">
            <v>37.5</v>
          </cell>
          <cell r="U26">
            <v>37.5</v>
          </cell>
          <cell r="V26">
            <v>904</v>
          </cell>
          <cell r="W26">
            <v>1335</v>
          </cell>
          <cell r="X26">
            <v>588</v>
          </cell>
          <cell r="Y26">
            <v>698</v>
          </cell>
          <cell r="Z26">
            <v>3525</v>
          </cell>
          <cell r="AA26">
            <v>481733.75</v>
          </cell>
        </row>
        <row r="27">
          <cell r="O27" t="str">
            <v>Lanaken</v>
          </cell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>
            <v>0</v>
          </cell>
        </row>
        <row r="28">
          <cell r="O28" t="str">
            <v>Leopoldsburg</v>
          </cell>
          <cell r="P28">
            <v>55</v>
          </cell>
          <cell r="Q28">
            <v>12.5</v>
          </cell>
          <cell r="R28">
            <v>25</v>
          </cell>
          <cell r="S28">
            <v>31.25</v>
          </cell>
          <cell r="T28">
            <v>37.5</v>
          </cell>
          <cell r="U28">
            <v>37.5</v>
          </cell>
          <cell r="V28">
            <v>2159</v>
          </cell>
          <cell r="W28">
            <v>2374</v>
          </cell>
          <cell r="X28">
            <v>988</v>
          </cell>
          <cell r="Y28">
            <v>1299</v>
          </cell>
          <cell r="Z28">
            <v>6820</v>
          </cell>
          <cell r="AA28">
            <v>541025</v>
          </cell>
        </row>
        <row r="29">
          <cell r="O29" t="str">
            <v>Lommel</v>
          </cell>
          <cell r="P29">
            <v>55</v>
          </cell>
          <cell r="Q29">
            <v>12.5</v>
          </cell>
          <cell r="R29">
            <v>25</v>
          </cell>
          <cell r="S29">
            <v>31.25</v>
          </cell>
          <cell r="T29">
            <v>37.5</v>
          </cell>
          <cell r="U29">
            <v>37.5</v>
          </cell>
          <cell r="V29">
            <v>3977</v>
          </cell>
          <cell r="W29">
            <v>5577</v>
          </cell>
          <cell r="X29">
            <v>2174</v>
          </cell>
          <cell r="Y29">
            <v>2904</v>
          </cell>
          <cell r="Z29">
            <v>14632</v>
          </cell>
          <cell r="AA29">
            <v>1170735</v>
          </cell>
        </row>
        <row r="30">
          <cell r="O30" t="str">
            <v>Lummen</v>
          </cell>
          <cell r="P30">
            <v>42.09</v>
          </cell>
          <cell r="Q30">
            <v>12.5</v>
          </cell>
          <cell r="R30">
            <v>25</v>
          </cell>
          <cell r="S30">
            <v>31.25</v>
          </cell>
          <cell r="T30">
            <v>37.5</v>
          </cell>
          <cell r="U30">
            <v>37.5</v>
          </cell>
          <cell r="V30">
            <v>1606</v>
          </cell>
          <cell r="W30">
            <v>2405</v>
          </cell>
          <cell r="X30">
            <v>994</v>
          </cell>
          <cell r="Y30">
            <v>1255</v>
          </cell>
          <cell r="Z30">
            <v>6260</v>
          </cell>
          <cell r="AA30">
            <v>421808.4</v>
          </cell>
        </row>
        <row r="31">
          <cell r="O31" t="str">
            <v>Maaseik</v>
          </cell>
          <cell r="P31">
            <v>111.35</v>
          </cell>
          <cell r="Q31">
            <v>12.5</v>
          </cell>
          <cell r="R31">
            <v>25</v>
          </cell>
          <cell r="S31">
            <v>31.25</v>
          </cell>
          <cell r="T31">
            <v>37.5</v>
          </cell>
          <cell r="U31">
            <v>37.5</v>
          </cell>
          <cell r="V31">
            <v>3320</v>
          </cell>
          <cell r="W31">
            <v>3865</v>
          </cell>
          <cell r="X31">
            <v>1575</v>
          </cell>
          <cell r="Y31">
            <v>2129</v>
          </cell>
          <cell r="Z31">
            <v>10889</v>
          </cell>
          <cell r="AA31">
            <v>1479671.4</v>
          </cell>
        </row>
        <row r="32">
          <cell r="O32" t="str">
            <v>Maasmechelen</v>
          </cell>
          <cell r="P32">
            <v>123.5</v>
          </cell>
          <cell r="Q32">
            <v>19.199999999999996</v>
          </cell>
          <cell r="R32">
            <v>29.999999999999996</v>
          </cell>
          <cell r="S32">
            <v>35.4</v>
          </cell>
          <cell r="T32">
            <v>40.799999999999997</v>
          </cell>
          <cell r="U32">
            <v>40.799999999999997</v>
          </cell>
          <cell r="V32">
            <v>4329</v>
          </cell>
          <cell r="W32">
            <v>5147</v>
          </cell>
          <cell r="X32">
            <v>2580</v>
          </cell>
          <cell r="Y32">
            <v>3599</v>
          </cell>
          <cell r="Z32">
            <v>15655</v>
          </cell>
          <cell r="AA32">
            <v>2409090.5</v>
          </cell>
        </row>
        <row r="33">
          <cell r="O33" t="str">
            <v>Oudsbergen</v>
          </cell>
          <cell r="P33">
            <v>123.5</v>
          </cell>
          <cell r="Q33">
            <v>19.199999999999996</v>
          </cell>
          <cell r="R33">
            <v>29.999999999999996</v>
          </cell>
          <cell r="S33">
            <v>35.4</v>
          </cell>
          <cell r="T33">
            <v>40.799999999999997</v>
          </cell>
          <cell r="U33">
            <v>40.799999999999997</v>
          </cell>
          <cell r="V33">
            <v>2260</v>
          </cell>
          <cell r="W33">
            <v>3531</v>
          </cell>
          <cell r="X33">
            <v>1523</v>
          </cell>
          <cell r="Y33">
            <v>2220</v>
          </cell>
          <cell r="Z33">
            <v>9534</v>
          </cell>
          <cell r="AA33">
            <v>1471261.2</v>
          </cell>
        </row>
        <row r="34">
          <cell r="O34" t="str">
            <v>Pelt</v>
          </cell>
          <cell r="P34">
            <v>55</v>
          </cell>
          <cell r="Q34">
            <v>12.5</v>
          </cell>
          <cell r="R34">
            <v>25</v>
          </cell>
          <cell r="S34">
            <v>31.25</v>
          </cell>
          <cell r="T34">
            <v>37.5</v>
          </cell>
          <cell r="U34">
            <v>37.5</v>
          </cell>
          <cell r="V34">
            <v>4000</v>
          </cell>
          <cell r="W34">
            <v>5159</v>
          </cell>
          <cell r="X34">
            <v>1979</v>
          </cell>
          <cell r="Y34">
            <v>2832</v>
          </cell>
          <cell r="Z34">
            <v>13970</v>
          </cell>
          <cell r="AA34">
            <v>1115368.75</v>
          </cell>
        </row>
        <row r="35">
          <cell r="O35" t="str">
            <v>Nieuwerkerken</v>
          </cell>
          <cell r="P35">
            <v>56.349999999999994</v>
          </cell>
          <cell r="Q35">
            <v>12.5</v>
          </cell>
          <cell r="R35">
            <v>25</v>
          </cell>
          <cell r="S35">
            <v>31.25</v>
          </cell>
          <cell r="T35">
            <v>37.5</v>
          </cell>
          <cell r="U35">
            <v>37.5</v>
          </cell>
          <cell r="V35">
            <v>740</v>
          </cell>
          <cell r="W35">
            <v>1067</v>
          </cell>
          <cell r="X35">
            <v>518</v>
          </cell>
          <cell r="Y35">
            <v>579</v>
          </cell>
          <cell r="Z35">
            <v>2904</v>
          </cell>
          <cell r="AA35">
            <v>237465.4</v>
          </cell>
        </row>
        <row r="36"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</row>
        <row r="37"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</row>
        <row r="38">
          <cell r="O38" t="str">
            <v>Peer</v>
          </cell>
          <cell r="P38">
            <v>92.09</v>
          </cell>
          <cell r="Q38">
            <v>12.5</v>
          </cell>
          <cell r="R38">
            <v>25</v>
          </cell>
          <cell r="S38">
            <v>31.25</v>
          </cell>
          <cell r="T38">
            <v>37.5</v>
          </cell>
          <cell r="U38">
            <v>37.5</v>
          </cell>
          <cell r="V38">
            <v>1892</v>
          </cell>
          <cell r="W38">
            <v>2450</v>
          </cell>
          <cell r="X38">
            <v>983</v>
          </cell>
          <cell r="Y38">
            <v>1458</v>
          </cell>
          <cell r="Z38">
            <v>6783</v>
          </cell>
          <cell r="AA38">
            <v>794940.22</v>
          </cell>
        </row>
        <row r="39">
          <cell r="O39" t="str">
            <v>Riemst</v>
          </cell>
          <cell r="P39">
            <v>111.35</v>
          </cell>
          <cell r="Q39">
            <v>12.5</v>
          </cell>
          <cell r="R39">
            <v>25</v>
          </cell>
          <cell r="S39">
            <v>31.25</v>
          </cell>
          <cell r="T39">
            <v>37.5</v>
          </cell>
          <cell r="U39">
            <v>37.5</v>
          </cell>
          <cell r="V39">
            <v>1873</v>
          </cell>
          <cell r="W39">
            <v>2479</v>
          </cell>
          <cell r="X39">
            <v>1183</v>
          </cell>
          <cell r="Y39">
            <v>1406</v>
          </cell>
          <cell r="Z39">
            <v>6941</v>
          </cell>
          <cell r="AA39">
            <v>947961.6</v>
          </cell>
        </row>
        <row r="40">
          <cell r="O40" t="str">
            <v>Sint-Truiden</v>
          </cell>
          <cell r="P40">
            <v>111.35</v>
          </cell>
          <cell r="Q40">
            <v>12.5</v>
          </cell>
          <cell r="R40">
            <v>25</v>
          </cell>
          <cell r="S40">
            <v>31.25</v>
          </cell>
          <cell r="T40">
            <v>37.5</v>
          </cell>
          <cell r="U40">
            <v>37.5</v>
          </cell>
          <cell r="V40">
            <v>5983</v>
          </cell>
          <cell r="W40">
            <v>6365</v>
          </cell>
          <cell r="X40">
            <v>2712</v>
          </cell>
          <cell r="Y40">
            <v>2935</v>
          </cell>
          <cell r="Z40">
            <v>17995</v>
          </cell>
          <cell r="AA40">
            <v>2432468.25</v>
          </cell>
        </row>
        <row r="41">
          <cell r="O41" t="str">
            <v>Tessenderlo</v>
          </cell>
          <cell r="P41">
            <v>55</v>
          </cell>
          <cell r="Q41">
            <v>12.5</v>
          </cell>
          <cell r="R41">
            <v>25</v>
          </cell>
          <cell r="S41">
            <v>31.25</v>
          </cell>
          <cell r="T41">
            <v>37.5</v>
          </cell>
          <cell r="U41">
            <v>37.5</v>
          </cell>
          <cell r="V41">
            <v>2299</v>
          </cell>
          <cell r="W41">
            <v>2937</v>
          </cell>
          <cell r="X41">
            <v>1236</v>
          </cell>
          <cell r="Y41">
            <v>1533</v>
          </cell>
          <cell r="Z41">
            <v>8005</v>
          </cell>
          <cell r="AA41">
            <v>638550</v>
          </cell>
        </row>
        <row r="42">
          <cell r="O42" t="str">
            <v>Tongeren</v>
          </cell>
          <cell r="P42">
            <v>111.35</v>
          </cell>
          <cell r="Q42">
            <v>12.5</v>
          </cell>
          <cell r="R42">
            <v>25</v>
          </cell>
          <cell r="S42">
            <v>31.25</v>
          </cell>
          <cell r="T42">
            <v>37.5</v>
          </cell>
          <cell r="U42">
            <v>37.5</v>
          </cell>
          <cell r="V42">
            <v>4373</v>
          </cell>
          <cell r="W42">
            <v>4739</v>
          </cell>
          <cell r="X42">
            <v>2129</v>
          </cell>
          <cell r="Y42">
            <v>2360</v>
          </cell>
          <cell r="Z42">
            <v>13601</v>
          </cell>
          <cell r="AA42">
            <v>1842640.0999999999</v>
          </cell>
        </row>
        <row r="43">
          <cell r="O43" t="str">
            <v>voeren</v>
          </cell>
          <cell r="P43">
            <v>92.09</v>
          </cell>
          <cell r="Q43">
            <v>12.5</v>
          </cell>
          <cell r="R43">
            <v>25</v>
          </cell>
          <cell r="S43">
            <v>31.25</v>
          </cell>
          <cell r="T43">
            <v>37.5</v>
          </cell>
          <cell r="U43">
            <v>37.5</v>
          </cell>
          <cell r="V43">
            <v>520</v>
          </cell>
          <cell r="W43">
            <v>654</v>
          </cell>
          <cell r="X43">
            <v>242</v>
          </cell>
          <cell r="Y43">
            <v>357</v>
          </cell>
          <cell r="Z43">
            <v>1773</v>
          </cell>
          <cell r="AA43">
            <v>207075.57</v>
          </cell>
        </row>
        <row r="44">
          <cell r="O44" t="str">
            <v>Wellen</v>
          </cell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</row>
        <row r="45">
          <cell r="O45" t="str">
            <v>Zonhoven</v>
          </cell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</row>
        <row r="46">
          <cell r="O46" t="str">
            <v>Zutendaal</v>
          </cell>
          <cell r="P46">
            <v>111.35</v>
          </cell>
          <cell r="Q46">
            <v>12.5</v>
          </cell>
          <cell r="R46">
            <v>25</v>
          </cell>
          <cell r="S46">
            <v>31.25</v>
          </cell>
          <cell r="T46">
            <v>37.5</v>
          </cell>
          <cell r="U46">
            <v>37.5</v>
          </cell>
          <cell r="V46">
            <v>829</v>
          </cell>
          <cell r="W46">
            <v>1171</v>
          </cell>
          <cell r="X46">
            <v>511</v>
          </cell>
          <cell r="Y46">
            <v>586</v>
          </cell>
          <cell r="Z46">
            <v>3097</v>
          </cell>
          <cell r="AA46">
            <v>422432.19999999995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imburg">
  <a:themeElements>
    <a:clrScheme name="Limburg">
      <a:dk1>
        <a:sysClr val="windowText" lastClr="000000"/>
      </a:dk1>
      <a:lt1>
        <a:sysClr val="window" lastClr="FFFFFF"/>
      </a:lt1>
      <a:dk2>
        <a:srgbClr val="82AD2F"/>
      </a:dk2>
      <a:lt2>
        <a:srgbClr val="EEEEEA"/>
      </a:lt2>
      <a:accent1>
        <a:srgbClr val="0095A9"/>
      </a:accent1>
      <a:accent2>
        <a:srgbClr val="DEF2F4"/>
      </a:accent2>
      <a:accent3>
        <a:srgbClr val="D4309C"/>
      </a:accent3>
      <a:accent4>
        <a:srgbClr val="FFE1F3"/>
      </a:accent4>
      <a:accent5>
        <a:srgbClr val="C59F00"/>
      </a:accent5>
      <a:accent6>
        <a:srgbClr val="F8EEC5"/>
      </a:accent6>
      <a:hlink>
        <a:srgbClr val="000000"/>
      </a:hlink>
      <a:folHlink>
        <a:srgbClr val="000000"/>
      </a:folHlink>
    </a:clrScheme>
    <a:fontScheme name="Austin">
      <a:majorFont>
        <a:latin typeface="Century Gothic"/>
        <a:ea typeface=""/>
        <a:cs typeface=""/>
        <a:font script="Jpan" typeface="ＭＳ ゴシック"/>
        <a:font script="Hang" typeface="HY중고딕"/>
        <a:font script="Hans" typeface="微软雅黑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微软雅黑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showGridLines="0" showRowColHeaders="0" zoomScaleNormal="100" zoomScalePageLayoutView="125" workbookViewId="0">
      <selection activeCell="H25" sqref="H25"/>
    </sheetView>
  </sheetViews>
  <sheetFormatPr defaultColWidth="10.875" defaultRowHeight="9" x14ac:dyDescent="0.2"/>
  <cols>
    <col min="1" max="1" width="24.375" style="1" customWidth="1"/>
    <col min="2" max="3" width="10.625" style="1" customWidth="1"/>
    <col min="4" max="4" width="1.375" style="2" customWidth="1"/>
    <col min="5" max="5" width="23.75" style="1" customWidth="1"/>
    <col min="6" max="6" width="7.5" style="2" customWidth="1"/>
    <col min="7" max="7" width="13.625" style="1" customWidth="1"/>
    <col min="8" max="8" width="5.125" style="1" customWidth="1"/>
    <col min="9" max="16384" width="10.875" style="1"/>
  </cols>
  <sheetData>
    <row r="1" spans="1:8" ht="54.95" customHeight="1" x14ac:dyDescent="0.2">
      <c r="A1" s="65"/>
      <c r="B1" s="65"/>
      <c r="C1" s="65"/>
      <c r="D1" s="65"/>
      <c r="E1" s="65"/>
      <c r="F1" s="65"/>
      <c r="G1" s="65"/>
      <c r="H1" s="65"/>
    </row>
    <row r="2" spans="1:8" ht="17.100000000000001" customHeight="1" x14ac:dyDescent="0.2">
      <c r="A2" s="65"/>
      <c r="B2" s="65"/>
      <c r="C2" s="65"/>
      <c r="D2" s="65"/>
      <c r="E2" s="65"/>
      <c r="F2" s="65"/>
      <c r="G2" s="65"/>
      <c r="H2" s="65"/>
    </row>
    <row r="3" spans="1:8" ht="30.95" customHeight="1" x14ac:dyDescent="0.2">
      <c r="A3" s="65"/>
      <c r="B3" s="126" t="s">
        <v>100</v>
      </c>
      <c r="C3" s="127"/>
      <c r="D3" s="127"/>
      <c r="E3" s="127"/>
      <c r="F3" s="127"/>
      <c r="G3" s="127"/>
      <c r="H3" s="65"/>
    </row>
    <row r="4" spans="1:8" ht="15.95" customHeight="1" x14ac:dyDescent="0.2">
      <c r="A4" s="65"/>
      <c r="B4" s="128" t="s">
        <v>79</v>
      </c>
      <c r="C4" s="128"/>
      <c r="D4" s="128"/>
      <c r="E4" s="129"/>
      <c r="F4" s="84" t="s">
        <v>0</v>
      </c>
      <c r="G4" s="85">
        <f>+G9+G13</f>
        <v>494032.61132718017</v>
      </c>
      <c r="H4" s="93"/>
    </row>
    <row r="5" spans="1:8" ht="17.100000000000001" customHeight="1" x14ac:dyDescent="0.2">
      <c r="A5" s="65"/>
      <c r="B5" s="65"/>
      <c r="C5" s="65"/>
      <c r="D5" s="65"/>
      <c r="E5" s="65"/>
      <c r="F5" s="65"/>
      <c r="G5" s="65"/>
      <c r="H5" s="65"/>
    </row>
    <row r="6" spans="1:8" ht="17.100000000000001" customHeight="1" x14ac:dyDescent="0.2">
      <c r="A6" s="3"/>
      <c r="B6" s="3"/>
      <c r="C6" s="3"/>
      <c r="D6" s="3"/>
      <c r="E6" s="3"/>
      <c r="F6" s="3"/>
      <c r="G6" s="3"/>
      <c r="H6" s="3"/>
    </row>
    <row r="7" spans="1:8" ht="15.95" customHeight="1" x14ac:dyDescent="0.2">
      <c r="A7" s="3"/>
      <c r="B7" s="130" t="s">
        <v>50</v>
      </c>
      <c r="C7" s="131"/>
      <c r="D7" s="131"/>
      <c r="E7" s="131"/>
      <c r="F7" s="131"/>
      <c r="G7" s="131"/>
      <c r="H7" s="3"/>
    </row>
    <row r="8" spans="1:8" s="2" customFormat="1" ht="3.95" customHeight="1" x14ac:dyDescent="0.2">
      <c r="A8" s="3"/>
      <c r="B8" s="26"/>
      <c r="C8" s="27"/>
      <c r="D8" s="27"/>
      <c r="E8" s="27"/>
      <c r="F8" s="27"/>
      <c r="G8" s="27"/>
      <c r="H8" s="3"/>
    </row>
    <row r="9" spans="1:8" ht="13.5" x14ac:dyDescent="0.2">
      <c r="A9" s="3"/>
      <c r="B9" s="134" t="s">
        <v>53</v>
      </c>
      <c r="C9" s="134"/>
      <c r="D9" s="134"/>
      <c r="E9" s="134"/>
      <c r="F9" s="28" t="s">
        <v>0</v>
      </c>
      <c r="G9" s="87">
        <f>'Meer detail'!D9+'Meer detail'!D13</f>
        <v>375457.61132718017</v>
      </c>
      <c r="H9" s="3"/>
    </row>
    <row r="10" spans="1:8" ht="13.5" x14ac:dyDescent="0.2">
      <c r="A10" s="3"/>
      <c r="B10" s="4"/>
      <c r="C10" s="4"/>
      <c r="D10" s="4"/>
      <c r="E10" s="4"/>
      <c r="F10" s="4"/>
      <c r="G10" s="4"/>
      <c r="H10" s="3"/>
    </row>
    <row r="11" spans="1:8" s="2" customFormat="1" ht="15" customHeight="1" x14ac:dyDescent="0.2">
      <c r="A11" s="3"/>
      <c r="B11" s="132" t="s">
        <v>51</v>
      </c>
      <c r="C11" s="133"/>
      <c r="D11" s="133"/>
      <c r="E11" s="133"/>
      <c r="F11" s="133"/>
      <c r="G11" s="133"/>
      <c r="H11" s="3"/>
    </row>
    <row r="12" spans="1:8" s="2" customFormat="1" ht="3.95" customHeight="1" x14ac:dyDescent="0.2">
      <c r="A12" s="3"/>
      <c r="B12" s="29"/>
      <c r="C12" s="30"/>
      <c r="D12" s="30"/>
      <c r="E12" s="30"/>
      <c r="F12" s="30"/>
      <c r="G12" s="30"/>
      <c r="H12" s="3"/>
    </row>
    <row r="13" spans="1:8" s="2" customFormat="1" ht="13.5" x14ac:dyDescent="0.2">
      <c r="A13" s="3"/>
      <c r="B13" s="31" t="s">
        <v>52</v>
      </c>
      <c r="C13" s="31"/>
      <c r="D13" s="31"/>
      <c r="E13" s="32"/>
      <c r="F13" s="32" t="s">
        <v>0</v>
      </c>
      <c r="G13" s="33">
        <f>'Meer detail'!D19</f>
        <v>118575</v>
      </c>
      <c r="H13" s="3"/>
    </row>
    <row r="14" spans="1:8" ht="13.5" x14ac:dyDescent="0.2">
      <c r="A14" s="3"/>
      <c r="B14" s="4"/>
      <c r="C14" s="4"/>
      <c r="D14" s="4"/>
      <c r="E14" s="4"/>
      <c r="F14" s="4"/>
      <c r="G14" s="4"/>
      <c r="H14" s="3"/>
    </row>
    <row r="15" spans="1:8" ht="13.5" x14ac:dyDescent="0.2">
      <c r="A15" s="3"/>
      <c r="B15" s="4"/>
      <c r="C15" s="4"/>
      <c r="D15" s="4"/>
      <c r="E15" s="4"/>
      <c r="F15" s="4"/>
      <c r="G15" s="4"/>
      <c r="H15" s="3"/>
    </row>
    <row r="16" spans="1:8" ht="13.5" x14ac:dyDescent="0.2">
      <c r="A16" s="3"/>
      <c r="B16" s="4"/>
      <c r="C16" s="4"/>
      <c r="D16" s="4"/>
      <c r="E16" s="4"/>
      <c r="F16" s="4"/>
      <c r="G16" s="4"/>
      <c r="H16" s="3"/>
    </row>
    <row r="17" spans="1:8" ht="15" customHeight="1" x14ac:dyDescent="0.2">
      <c r="A17" s="3"/>
      <c r="B17" s="121" t="s">
        <v>70</v>
      </c>
      <c r="C17" s="121"/>
      <c r="D17" s="121"/>
      <c r="E17" s="122"/>
      <c r="F17" s="108" t="s">
        <v>0</v>
      </c>
      <c r="G17" s="109">
        <f>+G22+G26</f>
        <v>0</v>
      </c>
      <c r="H17" s="110"/>
    </row>
    <row r="18" spans="1:8" ht="8.25" customHeight="1" x14ac:dyDescent="0.2">
      <c r="A18" s="3"/>
      <c r="B18" s="4"/>
      <c r="C18" s="4"/>
      <c r="D18" s="4"/>
      <c r="E18" s="4"/>
      <c r="F18" s="4"/>
      <c r="G18" s="4"/>
      <c r="H18" s="3"/>
    </row>
    <row r="19" spans="1:8" ht="6.75" customHeight="1" x14ac:dyDescent="0.2">
      <c r="A19" s="3"/>
      <c r="B19" s="4"/>
      <c r="C19" s="4"/>
      <c r="D19" s="4"/>
      <c r="E19" s="4"/>
      <c r="F19" s="4"/>
      <c r="G19" s="4"/>
      <c r="H19" s="3"/>
    </row>
    <row r="20" spans="1:8" ht="12.75" x14ac:dyDescent="0.2">
      <c r="A20" s="3"/>
      <c r="B20" s="123" t="s">
        <v>94</v>
      </c>
      <c r="C20" s="124"/>
      <c r="D20" s="124"/>
      <c r="E20" s="124"/>
      <c r="F20" s="124"/>
      <c r="G20" s="124"/>
      <c r="H20" s="3"/>
    </row>
    <row r="21" spans="1:8" ht="12.75" x14ac:dyDescent="0.2">
      <c r="A21" s="3"/>
      <c r="B21" s="96"/>
      <c r="C21" s="97"/>
      <c r="D21" s="97"/>
      <c r="E21" s="97"/>
      <c r="F21" s="97"/>
      <c r="G21" s="97"/>
      <c r="H21" s="3"/>
    </row>
    <row r="22" spans="1:8" ht="27" customHeight="1" x14ac:dyDescent="0.2">
      <c r="A22" s="3"/>
      <c r="B22" s="125" t="s">
        <v>99</v>
      </c>
      <c r="C22" s="125"/>
      <c r="D22" s="125"/>
      <c r="E22" s="125"/>
      <c r="F22" s="94" t="s">
        <v>0</v>
      </c>
      <c r="G22" s="95">
        <f>Bijlagen!B87</f>
        <v>0</v>
      </c>
      <c r="H22" s="3"/>
    </row>
    <row r="23" spans="1:8" ht="13.5" x14ac:dyDescent="0.2">
      <c r="A23" s="3"/>
      <c r="B23" s="4"/>
      <c r="C23" s="4"/>
      <c r="D23" s="4"/>
      <c r="E23" s="4"/>
      <c r="F23" s="4"/>
      <c r="G23" s="4"/>
      <c r="H23" s="3"/>
    </row>
  </sheetData>
  <mergeCells count="8">
    <mergeCell ref="B17:E17"/>
    <mergeCell ref="B20:G20"/>
    <mergeCell ref="B22:E22"/>
    <mergeCell ref="B3:G3"/>
    <mergeCell ref="B4:E4"/>
    <mergeCell ref="B7:G7"/>
    <mergeCell ref="B11:G11"/>
    <mergeCell ref="B9:E9"/>
  </mergeCells>
  <phoneticPr fontId="2" type="noConversion"/>
  <hyperlinks>
    <hyperlink ref="B7" location="Dienstverlening" display="1) AFREKENING DIENSTVERLENING" xr:uid="{00000000-0004-0000-0000-000000000000}"/>
    <hyperlink ref="C7" location="Dienstverlening" display="Dienstverlening" xr:uid="{00000000-0004-0000-0000-000001000000}"/>
    <hyperlink ref="D7" location="Dienstverlening" display="Dienstverlening" xr:uid="{00000000-0004-0000-0000-000002000000}"/>
    <hyperlink ref="E7" location="Dienstverlening" display="Dienstverlening" xr:uid="{00000000-0004-0000-0000-000003000000}"/>
    <hyperlink ref="F7" location="Dienstverlening" display="Dienstverlening" xr:uid="{00000000-0004-0000-0000-000004000000}"/>
    <hyperlink ref="G7" location="Dienstverlening" display="Dienstverlening" xr:uid="{00000000-0004-0000-0000-000005000000}"/>
    <hyperlink ref="B11" location="Gemeentebestuur" display="3) AFREKENING DOOR GEMEENTEBESTUUR _x000d_AANGEKOCHTE RECIPIËNTEN EN STICKERS" xr:uid="{00000000-0004-0000-0000-000006000000}"/>
    <hyperlink ref="C11" location="Gemeentebestuur" display="Gemeentebestuur" xr:uid="{00000000-0004-0000-0000-000007000000}"/>
    <hyperlink ref="D11" location="Gemeentebestuur" display="Gemeentebestuur" xr:uid="{00000000-0004-0000-0000-000008000000}"/>
    <hyperlink ref="E11" location="Gemeentebestuur" display="Gemeentebestuur" xr:uid="{00000000-0004-0000-0000-000009000000}"/>
    <hyperlink ref="F11" location="Gemeentebestuur" display="Gemeentebestuur" xr:uid="{00000000-0004-0000-0000-00000A000000}"/>
    <hyperlink ref="G11" location="Gemeentebestuur" display="Gemeentebestuur" xr:uid="{00000000-0004-0000-0000-00000B000000}"/>
    <hyperlink ref="B20" location="Dienstverlening" display="1) AFREKENING DIENSTVERLENING" xr:uid="{00000000-0004-0000-0000-00000C000000}"/>
    <hyperlink ref="C20" location="Dienstverlening" display="Dienstverlening" xr:uid="{00000000-0004-0000-0000-00000D000000}"/>
    <hyperlink ref="D20" location="Dienstverlening" display="Dienstverlening" xr:uid="{00000000-0004-0000-0000-00000E000000}"/>
    <hyperlink ref="E20" location="Dienstverlening" display="Dienstverlening" xr:uid="{00000000-0004-0000-0000-00000F000000}"/>
    <hyperlink ref="F20" location="Dienstverlening" display="Dienstverlening" xr:uid="{00000000-0004-0000-0000-000010000000}"/>
    <hyperlink ref="G20" location="Dienstverlening" display="Dienstverlening" xr:uid="{00000000-0004-0000-0000-000011000000}"/>
  </hyperlinks>
  <pageMargins left="0.49212598425196852" right="0.49212598425196852" top="0.70866141732283472" bottom="0.70866141732283472" header="0.5" footer="0.5"/>
  <pageSetup paperSize="9" scale="84" orientation="portrait" horizontalDpi="4294967292" verticalDpi="4294967292" r:id="rId1"/>
  <ignoredErrors>
    <ignoredError sqref="G1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G31"/>
  <sheetViews>
    <sheetView showGridLines="0" showRowColHeaders="0" zoomScale="110" zoomScaleNormal="110" zoomScalePageLayoutView="125" workbookViewId="0">
      <selection activeCell="H25" sqref="H25"/>
    </sheetView>
  </sheetViews>
  <sheetFormatPr defaultColWidth="10.875" defaultRowHeight="13.5" x14ac:dyDescent="0.3"/>
  <cols>
    <col min="1" max="1" width="8.375" style="5" customWidth="1"/>
    <col min="2" max="2" width="61.625" style="5" customWidth="1"/>
    <col min="3" max="3" width="2.125" style="6" customWidth="1"/>
    <col min="4" max="4" width="13" style="7" customWidth="1"/>
    <col min="5" max="5" width="10.875" style="59"/>
    <col min="6" max="6" width="6.875" style="5" customWidth="1"/>
    <col min="7" max="9" width="10.875" style="5"/>
    <col min="10" max="10" width="13.625" style="5" customWidth="1"/>
    <col min="11" max="11" width="1.5" style="5" customWidth="1"/>
    <col min="12" max="12" width="7.5" style="5" customWidth="1"/>
    <col min="13" max="16384" width="10.875" style="5"/>
  </cols>
  <sheetData>
    <row r="1" spans="1:6" x14ac:dyDescent="0.3">
      <c r="A1" s="67"/>
      <c r="B1" s="72" t="s">
        <v>1</v>
      </c>
      <c r="C1" s="68"/>
      <c r="D1" s="69"/>
      <c r="E1" s="70"/>
      <c r="F1" s="67"/>
    </row>
    <row r="2" spans="1:6" x14ac:dyDescent="0.3">
      <c r="A2" s="67"/>
      <c r="B2" s="67"/>
      <c r="C2" s="68"/>
      <c r="D2" s="69"/>
      <c r="E2" s="70"/>
      <c r="F2" s="67"/>
    </row>
    <row r="3" spans="1:6" ht="22.5" x14ac:dyDescent="0.3">
      <c r="A3" s="67"/>
      <c r="B3" s="71" t="s">
        <v>100</v>
      </c>
      <c r="C3" s="68"/>
      <c r="D3" s="69"/>
      <c r="E3" s="70"/>
      <c r="F3" s="67"/>
    </row>
    <row r="4" spans="1:6" ht="14.25" x14ac:dyDescent="0.3">
      <c r="A4" s="67"/>
      <c r="B4" s="11" t="str">
        <f>+'Globale afrekening'!B4:E4</f>
        <v>Uw totaal begrote kosten bedragen</v>
      </c>
      <c r="C4" s="12" t="s">
        <v>0</v>
      </c>
      <c r="D4" s="13">
        <f>+'Globale afrekening'!G4</f>
        <v>494032.61132718017</v>
      </c>
      <c r="E4" s="86"/>
      <c r="F4" s="67"/>
    </row>
    <row r="5" spans="1:6" x14ac:dyDescent="0.3">
      <c r="A5" s="67"/>
      <c r="B5" s="67"/>
      <c r="C5" s="68"/>
      <c r="D5" s="69"/>
      <c r="E5" s="70"/>
      <c r="F5" s="67"/>
    </row>
    <row r="6" spans="1:6" ht="12" customHeight="1" x14ac:dyDescent="0.3">
      <c r="A6" s="8"/>
      <c r="B6" s="8"/>
      <c r="C6" s="9"/>
      <c r="D6" s="10"/>
      <c r="E6" s="60"/>
      <c r="F6" s="8"/>
    </row>
    <row r="7" spans="1:6" ht="14.25" x14ac:dyDescent="0.3">
      <c r="A7" s="8"/>
      <c r="B7" s="103" t="str">
        <f>+'Globale afrekening'!B7:G7</f>
        <v>1) BEREKENING WERKINGSBIJDRAGE</v>
      </c>
      <c r="C7" s="9"/>
      <c r="D7" s="10"/>
      <c r="E7" s="60"/>
      <c r="F7" s="8"/>
    </row>
    <row r="8" spans="1:6" x14ac:dyDescent="0.3">
      <c r="A8" s="8"/>
      <c r="B8" s="8"/>
      <c r="C8" s="9"/>
      <c r="D8" s="10"/>
      <c r="E8" s="60"/>
      <c r="F8" s="8"/>
    </row>
    <row r="9" spans="1:6" x14ac:dyDescent="0.3">
      <c r="A9" s="8"/>
      <c r="B9" s="14" t="s">
        <v>54</v>
      </c>
      <c r="C9" s="15" t="s">
        <v>0</v>
      </c>
      <c r="D9" s="16">
        <f>SUM(D10:D11)</f>
        <v>488684.3034874443</v>
      </c>
      <c r="E9" s="61"/>
      <c r="F9" s="8"/>
    </row>
    <row r="10" spans="1:6" x14ac:dyDescent="0.3">
      <c r="A10" s="8"/>
      <c r="B10" s="18" t="s">
        <v>45</v>
      </c>
      <c r="C10" s="19" t="s">
        <v>0</v>
      </c>
      <c r="D10" s="20">
        <f>Bijlagen!B12</f>
        <v>344713.13093724946</v>
      </c>
      <c r="E10" s="58" t="s">
        <v>23</v>
      </c>
      <c r="F10" s="8"/>
    </row>
    <row r="11" spans="1:6" x14ac:dyDescent="0.3">
      <c r="A11" s="8"/>
      <c r="B11" s="18" t="s">
        <v>49</v>
      </c>
      <c r="C11" s="19" t="s">
        <v>0</v>
      </c>
      <c r="D11" s="20">
        <f>Bijlagen!J34</f>
        <v>143971.17255019487</v>
      </c>
      <c r="E11" s="58" t="s">
        <v>24</v>
      </c>
      <c r="F11" s="8"/>
    </row>
    <row r="12" spans="1:6" x14ac:dyDescent="0.3">
      <c r="A12" s="8"/>
      <c r="B12" s="17"/>
      <c r="C12" s="19"/>
      <c r="D12" s="20"/>
      <c r="E12" s="62"/>
      <c r="F12" s="8"/>
    </row>
    <row r="13" spans="1:6" x14ac:dyDescent="0.3">
      <c r="A13" s="8"/>
      <c r="B13" s="14" t="s">
        <v>57</v>
      </c>
      <c r="C13" s="15" t="s">
        <v>0</v>
      </c>
      <c r="D13" s="16">
        <f>Bijlagen!B41</f>
        <v>-113226.69216026409</v>
      </c>
      <c r="E13" s="58" t="s">
        <v>69</v>
      </c>
      <c r="F13" s="8"/>
    </row>
    <row r="14" spans="1:6" x14ac:dyDescent="0.3">
      <c r="A14" s="8"/>
      <c r="B14" s="17"/>
      <c r="C14" s="19"/>
      <c r="D14" s="20"/>
      <c r="E14" s="62"/>
      <c r="F14" s="8"/>
    </row>
    <row r="15" spans="1:6" ht="12.95" customHeight="1" x14ac:dyDescent="0.3">
      <c r="A15" s="8"/>
      <c r="B15" s="34" t="s">
        <v>55</v>
      </c>
      <c r="C15" s="35" t="s">
        <v>0</v>
      </c>
      <c r="D15" s="36">
        <f>D9+D13</f>
        <v>375457.61132718017</v>
      </c>
      <c r="E15" s="61"/>
      <c r="F15" s="8"/>
    </row>
    <row r="16" spans="1:6" x14ac:dyDescent="0.3">
      <c r="A16" s="8"/>
      <c r="B16" s="8"/>
      <c r="C16" s="9"/>
      <c r="D16" s="10"/>
      <c r="E16" s="60"/>
      <c r="F16" s="8"/>
    </row>
    <row r="17" spans="1:7" ht="14.25" x14ac:dyDescent="0.3">
      <c r="A17" s="8"/>
      <c r="B17" s="25" t="str">
        <f>'Globale afrekening'!B11:G11</f>
        <v>2) BEREKENING VAN AANGEKOCHTE RECIPIËNTEN EN STICKERS</v>
      </c>
      <c r="C17" s="9"/>
      <c r="D17" s="10"/>
      <c r="E17" s="60"/>
      <c r="F17" s="8"/>
    </row>
    <row r="18" spans="1:7" x14ac:dyDescent="0.3">
      <c r="A18" s="8"/>
      <c r="B18" s="8"/>
      <c r="C18" s="9"/>
      <c r="D18" s="10"/>
      <c r="E18" s="60"/>
      <c r="F18" s="8"/>
    </row>
    <row r="19" spans="1:7" x14ac:dyDescent="0.3">
      <c r="A19" s="8"/>
      <c r="B19" s="21" t="s">
        <v>54</v>
      </c>
      <c r="C19" s="21" t="s">
        <v>0</v>
      </c>
      <c r="D19" s="22">
        <f>SUM(D20:D20)</f>
        <v>118575</v>
      </c>
      <c r="E19" s="63"/>
      <c r="F19" s="8"/>
    </row>
    <row r="20" spans="1:7" x14ac:dyDescent="0.3">
      <c r="A20" s="8"/>
      <c r="B20" s="23" t="s">
        <v>56</v>
      </c>
      <c r="C20" s="23"/>
      <c r="D20" s="24">
        <f>Bijlagen!F56</f>
        <v>118575</v>
      </c>
      <c r="E20" s="64" t="s">
        <v>25</v>
      </c>
      <c r="F20" s="8"/>
    </row>
    <row r="21" spans="1:7" x14ac:dyDescent="0.3">
      <c r="A21" s="8"/>
      <c r="B21" s="8"/>
      <c r="C21" s="9"/>
      <c r="D21" s="10"/>
      <c r="E21" s="60"/>
      <c r="F21" s="8"/>
    </row>
    <row r="22" spans="1:7" x14ac:dyDescent="0.3">
      <c r="A22" s="8"/>
      <c r="B22" s="8"/>
      <c r="C22" s="9"/>
      <c r="D22" s="10"/>
      <c r="E22" s="60"/>
      <c r="F22" s="8"/>
    </row>
    <row r="23" spans="1:7" x14ac:dyDescent="0.3">
      <c r="A23" s="8"/>
      <c r="B23" s="111" t="s">
        <v>70</v>
      </c>
      <c r="C23" s="108" t="s">
        <v>0</v>
      </c>
      <c r="D23" s="109">
        <f>+D28+G31</f>
        <v>0</v>
      </c>
      <c r="E23" s="4"/>
      <c r="F23" s="4"/>
      <c r="G23" s="100"/>
    </row>
    <row r="24" spans="1:7" x14ac:dyDescent="0.3">
      <c r="A24" s="8"/>
      <c r="B24" s="4"/>
      <c r="C24" s="4"/>
      <c r="D24" s="4"/>
      <c r="E24" s="4"/>
      <c r="F24" s="4"/>
      <c r="G24" s="101"/>
    </row>
    <row r="25" spans="1:7" x14ac:dyDescent="0.3">
      <c r="A25" s="8"/>
      <c r="B25" s="4"/>
      <c r="C25" s="4"/>
      <c r="D25" s="4"/>
      <c r="E25" s="4"/>
      <c r="F25" s="4"/>
      <c r="G25" s="101"/>
    </row>
    <row r="26" spans="1:7" x14ac:dyDescent="0.3">
      <c r="A26" s="8"/>
      <c r="B26" s="98" t="s">
        <v>94</v>
      </c>
      <c r="C26" s="99"/>
      <c r="D26" s="99"/>
      <c r="E26" s="99"/>
      <c r="F26" s="4"/>
      <c r="G26" s="104"/>
    </row>
    <row r="27" spans="1:7" x14ac:dyDescent="0.3">
      <c r="A27" s="8"/>
      <c r="B27" s="96"/>
      <c r="C27" s="97"/>
      <c r="D27" s="97"/>
      <c r="E27" s="97"/>
      <c r="F27" s="4"/>
      <c r="G27" s="102"/>
    </row>
    <row r="28" spans="1:7" ht="28.5" customHeight="1" x14ac:dyDescent="0.3">
      <c r="A28" s="8"/>
      <c r="B28" s="119" t="s">
        <v>99</v>
      </c>
      <c r="C28" s="94" t="s">
        <v>0</v>
      </c>
      <c r="D28" s="95">
        <f>Bijlagen!B87</f>
        <v>0</v>
      </c>
      <c r="E28" s="112" t="s">
        <v>71</v>
      </c>
      <c r="F28" s="4"/>
      <c r="G28" s="100"/>
    </row>
    <row r="29" spans="1:7" x14ac:dyDescent="0.3">
      <c r="A29" s="8"/>
      <c r="B29" s="8"/>
      <c r="C29" s="8"/>
      <c r="D29" s="8"/>
      <c r="E29" s="8"/>
      <c r="F29" s="8"/>
    </row>
    <row r="30" spans="1:7" ht="4.5" customHeight="1" x14ac:dyDescent="0.3"/>
    <row r="31" spans="1:7" x14ac:dyDescent="0.3">
      <c r="B31" s="72" t="s">
        <v>1</v>
      </c>
    </row>
  </sheetData>
  <phoneticPr fontId="2" type="noConversion"/>
  <hyperlinks>
    <hyperlink ref="B1" location="'Globale afrekening'!A1" display="TERUG NAAR OVERZICHT" xr:uid="{00000000-0004-0000-0100-000000000000}"/>
    <hyperlink ref="E10" location="Bijlage1" display="bijlage 1" xr:uid="{00000000-0004-0000-0100-000001000000}"/>
    <hyperlink ref="E11" location="Bijlage2" display="bijlage 2" xr:uid="{00000000-0004-0000-0100-000002000000}"/>
    <hyperlink ref="E20" location="Bijlage6" display="bijlage 6" xr:uid="{00000000-0004-0000-0100-000003000000}"/>
    <hyperlink ref="B31" location="'Globale afrekening'!A1" display="TERUG NAAR OVERZICHT" xr:uid="{00000000-0004-0000-0100-000004000000}"/>
    <hyperlink ref="E13" location="Bijlage4" display="bijlage 4" xr:uid="{00000000-0004-0000-0100-000005000000}"/>
    <hyperlink ref="B26" location="Dienstverlening" display="1) AFREKENING DIENSTVERLENING" xr:uid="{00000000-0004-0000-0100-000006000000}"/>
    <hyperlink ref="C26" location="Dienstverlening" display="Dienstverlening" xr:uid="{00000000-0004-0000-0100-000007000000}"/>
    <hyperlink ref="D26" location="Dienstverlening" display="Dienstverlening" xr:uid="{00000000-0004-0000-0100-000008000000}"/>
    <hyperlink ref="E26" location="Dienstverlening" display="Dienstverlening" xr:uid="{00000000-0004-0000-0100-000009000000}"/>
    <hyperlink ref="G26" location="Dienstverlening" display="Dienstverlening" xr:uid="{00000000-0004-0000-0100-00000A000000}"/>
    <hyperlink ref="E28" location="Bijlagen!A78" display="bijlage 6" xr:uid="{00000000-0004-0000-0100-00000B000000}"/>
  </hyperlinks>
  <pageMargins left="0.75000000000000011" right="0.75000000000000011" top="1" bottom="1" header="0.5" footer="0.5"/>
  <pageSetup paperSize="9" scale="74" orientation="portrait" horizontalDpi="4294967292" verticalDpi="4294967292" r:id="rId1"/>
  <rowBreaks count="1" manualBreakCount="1">
    <brk id="22" max="16383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87"/>
  <sheetViews>
    <sheetView showGridLines="0" zoomScaleNormal="100" zoomScalePageLayoutView="125" workbookViewId="0">
      <selection activeCell="H25" sqref="H25:I25"/>
    </sheetView>
  </sheetViews>
  <sheetFormatPr defaultColWidth="10.875" defaultRowHeight="13.5" x14ac:dyDescent="0.3"/>
  <cols>
    <col min="1" max="1" width="36.5" style="37" customWidth="1"/>
    <col min="2" max="2" width="9.375" style="37" customWidth="1"/>
    <col min="3" max="3" width="4.5" style="37" customWidth="1"/>
    <col min="4" max="4" width="10.875" style="37"/>
    <col min="5" max="5" width="5.125" style="37" customWidth="1"/>
    <col min="6" max="6" width="10.875" style="37"/>
    <col min="7" max="7" width="5.5" style="37" customWidth="1"/>
    <col min="8" max="8" width="10.875" style="37"/>
    <col min="9" max="9" width="6.125" style="37" customWidth="1"/>
    <col min="10" max="10" width="12" style="37" customWidth="1"/>
    <col min="11" max="11" width="8.5" style="37" customWidth="1"/>
    <col min="12" max="16384" width="10.875" style="37"/>
  </cols>
  <sheetData>
    <row r="1" spans="1:13" x14ac:dyDescent="0.3">
      <c r="A1" s="89" t="s">
        <v>2</v>
      </c>
      <c r="B1" s="89"/>
      <c r="E1" s="67"/>
      <c r="F1" s="67"/>
      <c r="G1" s="67"/>
      <c r="H1" s="67"/>
      <c r="I1" s="67"/>
      <c r="J1" s="67"/>
      <c r="K1" s="67"/>
      <c r="L1" s="5"/>
      <c r="M1" s="5"/>
    </row>
    <row r="2" spans="1:13" x14ac:dyDescent="0.3">
      <c r="A2" s="73"/>
      <c r="B2" s="73"/>
      <c r="C2" s="73"/>
      <c r="D2" s="67"/>
      <c r="E2" s="67"/>
      <c r="F2" s="67"/>
      <c r="G2" s="67"/>
      <c r="H2" s="67"/>
      <c r="I2" s="67"/>
      <c r="J2" s="67"/>
      <c r="K2" s="67"/>
      <c r="L2" s="5"/>
      <c r="M2" s="5"/>
    </row>
    <row r="3" spans="1:13" x14ac:dyDescent="0.3">
      <c r="A3" s="83" t="s">
        <v>95</v>
      </c>
      <c r="B3" s="91">
        <f>+[1]WELLEN!$B$3</f>
        <v>3116</v>
      </c>
      <c r="C3" s="73"/>
      <c r="D3" s="67"/>
      <c r="E3" s="67"/>
      <c r="F3" s="67"/>
      <c r="G3" s="67"/>
      <c r="H3" s="67"/>
      <c r="I3" s="67"/>
      <c r="J3" s="67"/>
      <c r="K3" s="67"/>
      <c r="L3" s="5"/>
      <c r="M3" s="5"/>
    </row>
    <row r="4" spans="1:13" x14ac:dyDescent="0.3">
      <c r="A4" s="83" t="s">
        <v>96</v>
      </c>
      <c r="B4" s="91">
        <f>+[1]WELLEN!$K$74</f>
        <v>7293</v>
      </c>
      <c r="C4" s="73"/>
      <c r="D4" s="67"/>
      <c r="E4" s="67"/>
      <c r="F4" s="67"/>
      <c r="G4" s="67"/>
      <c r="H4" s="67"/>
      <c r="I4" s="67"/>
      <c r="J4" s="67"/>
      <c r="K4" s="67"/>
      <c r="L4" s="5"/>
      <c r="M4" s="5"/>
    </row>
    <row r="5" spans="1:13" x14ac:dyDescent="0.3">
      <c r="A5" s="73"/>
      <c r="B5" s="73"/>
      <c r="C5" s="73"/>
      <c r="D5" s="67"/>
      <c r="E5" s="67"/>
      <c r="F5" s="67"/>
      <c r="G5" s="67"/>
      <c r="H5" s="67"/>
      <c r="I5" s="67"/>
      <c r="J5" s="67"/>
      <c r="K5" s="67"/>
      <c r="L5" s="5"/>
      <c r="M5" s="5"/>
    </row>
    <row r="6" spans="1:13" x14ac:dyDescent="0.3">
      <c r="A6" s="74" t="s">
        <v>58</v>
      </c>
      <c r="B6" s="73"/>
      <c r="C6" s="73"/>
      <c r="D6" s="75"/>
      <c r="E6" s="75"/>
      <c r="F6" s="75"/>
      <c r="G6" s="75"/>
      <c r="H6" s="73"/>
      <c r="I6" s="75"/>
      <c r="J6" s="75"/>
      <c r="K6" s="75"/>
      <c r="L6" s="5"/>
      <c r="M6" s="5"/>
    </row>
    <row r="7" spans="1:13" ht="24" customHeight="1" x14ac:dyDescent="0.3">
      <c r="A7" s="38"/>
      <c r="B7" s="174" t="s">
        <v>84</v>
      </c>
      <c r="C7" s="174"/>
      <c r="D7" s="174" t="s">
        <v>85</v>
      </c>
      <c r="E7" s="174"/>
      <c r="F7" s="67"/>
      <c r="G7" s="67"/>
      <c r="H7" s="75"/>
      <c r="I7" s="67"/>
      <c r="J7" s="67"/>
      <c r="K7" s="67"/>
      <c r="L7" s="5"/>
      <c r="M7" s="5"/>
    </row>
    <row r="8" spans="1:13" x14ac:dyDescent="0.3">
      <c r="A8" s="38" t="s">
        <v>26</v>
      </c>
      <c r="B8" s="142">
        <f>+[1]WELLEN!$J$7</f>
        <v>270302.05522520002</v>
      </c>
      <c r="C8" s="143"/>
      <c r="D8" s="175">
        <f>B8/B3</f>
        <v>86.746487556225944</v>
      </c>
      <c r="E8" s="175"/>
      <c r="F8" s="67"/>
      <c r="G8" s="67"/>
      <c r="H8" s="75"/>
      <c r="I8" s="67"/>
      <c r="J8" s="67"/>
      <c r="K8" s="67"/>
      <c r="L8" s="5"/>
      <c r="M8" s="5"/>
    </row>
    <row r="9" spans="1:13" x14ac:dyDescent="0.3">
      <c r="A9" s="38" t="s">
        <v>27</v>
      </c>
      <c r="B9" s="142">
        <f>+[1]WELLEN!$J$19</f>
        <v>74411.075712049438</v>
      </c>
      <c r="C9" s="143"/>
      <c r="D9" s="175">
        <f>B9/B3</f>
        <v>23.880319548154507</v>
      </c>
      <c r="E9" s="175"/>
      <c r="F9" s="67"/>
      <c r="G9" s="67"/>
      <c r="H9" s="75"/>
      <c r="I9" s="67"/>
      <c r="J9" s="67"/>
      <c r="K9" s="67"/>
      <c r="L9" s="5"/>
      <c r="M9" s="5"/>
    </row>
    <row r="10" spans="1:13" x14ac:dyDescent="0.3">
      <c r="A10" s="39" t="s">
        <v>28</v>
      </c>
      <c r="B10" s="142">
        <f>+[1]WELLEN!$J$21</f>
        <v>0</v>
      </c>
      <c r="C10" s="143"/>
      <c r="D10" s="175">
        <f>B10/B3</f>
        <v>0</v>
      </c>
      <c r="E10" s="175"/>
      <c r="F10" s="92"/>
      <c r="G10" s="67"/>
      <c r="H10" s="75"/>
      <c r="I10" s="67"/>
      <c r="J10" s="67"/>
      <c r="K10" s="67"/>
      <c r="L10" s="5"/>
      <c r="M10" s="5"/>
    </row>
    <row r="11" spans="1:13" x14ac:dyDescent="0.3">
      <c r="A11" s="39" t="s">
        <v>80</v>
      </c>
      <c r="B11" s="142">
        <f>+[1]WELLEN!$J$22</f>
        <v>0</v>
      </c>
      <c r="C11" s="143"/>
      <c r="D11" s="175">
        <f>B11/B3</f>
        <v>0</v>
      </c>
      <c r="E11" s="175"/>
      <c r="F11" s="92"/>
      <c r="G11" s="67"/>
      <c r="H11" s="75"/>
      <c r="I11" s="67"/>
      <c r="J11" s="67"/>
      <c r="K11" s="67"/>
      <c r="L11" s="5"/>
      <c r="M11" s="5"/>
    </row>
    <row r="12" spans="1:13" x14ac:dyDescent="0.3">
      <c r="A12" s="40" t="s">
        <v>67</v>
      </c>
      <c r="B12" s="148">
        <f>SUM(B8:B11)</f>
        <v>344713.13093724946</v>
      </c>
      <c r="C12" s="149"/>
      <c r="D12" s="176">
        <f>SUM(D8:D11)</f>
        <v>110.62680710438045</v>
      </c>
      <c r="E12" s="177"/>
      <c r="F12" s="67"/>
      <c r="G12" s="67"/>
      <c r="H12" s="75"/>
      <c r="I12" s="67"/>
      <c r="J12" s="67"/>
      <c r="K12" s="67"/>
      <c r="L12" s="5"/>
      <c r="M12" s="5"/>
    </row>
    <row r="13" spans="1:13" x14ac:dyDescent="0.3">
      <c r="A13" s="75"/>
      <c r="B13" s="75"/>
      <c r="C13" s="76"/>
      <c r="D13" s="75"/>
      <c r="E13" s="75"/>
      <c r="F13" s="75"/>
      <c r="G13" s="75"/>
      <c r="H13" s="75"/>
      <c r="I13" s="75"/>
      <c r="J13" s="75"/>
      <c r="K13" s="75"/>
      <c r="L13" s="5"/>
      <c r="M13" s="5"/>
    </row>
    <row r="14" spans="1:13" x14ac:dyDescent="0.3">
      <c r="A14" s="74" t="s">
        <v>59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5"/>
      <c r="M14" s="5"/>
    </row>
    <row r="15" spans="1:13" ht="24" customHeight="1" x14ac:dyDescent="0.3">
      <c r="A15" s="41" t="s">
        <v>3</v>
      </c>
      <c r="B15" s="156" t="s">
        <v>60</v>
      </c>
      <c r="C15" s="157"/>
      <c r="D15" s="157"/>
      <c r="E15" s="158"/>
      <c r="F15" s="162" t="s">
        <v>4</v>
      </c>
      <c r="G15" s="163"/>
      <c r="H15" s="163"/>
      <c r="I15" s="164"/>
      <c r="J15" s="165" t="s">
        <v>88</v>
      </c>
      <c r="K15" s="166"/>
      <c r="L15" s="5"/>
      <c r="M15" s="5"/>
    </row>
    <row r="16" spans="1:13" ht="24.75" customHeight="1" x14ac:dyDescent="0.3">
      <c r="A16" s="42"/>
      <c r="B16" s="167" t="s">
        <v>29</v>
      </c>
      <c r="C16" s="168"/>
      <c r="D16" s="167" t="s">
        <v>30</v>
      </c>
      <c r="E16" s="169"/>
      <c r="F16" s="170" t="s">
        <v>86</v>
      </c>
      <c r="G16" s="171"/>
      <c r="H16" s="172" t="s">
        <v>87</v>
      </c>
      <c r="I16" s="173"/>
      <c r="J16" s="43"/>
      <c r="K16" s="44"/>
      <c r="L16" s="5"/>
      <c r="M16" s="5"/>
    </row>
    <row r="17" spans="1:19" x14ac:dyDescent="0.3">
      <c r="A17" s="38" t="s">
        <v>5</v>
      </c>
      <c r="B17" s="146">
        <f>+[1]WELLEN!$B$30</f>
        <v>52.184490508047418</v>
      </c>
      <c r="C17" s="147"/>
      <c r="D17" s="146">
        <f>+[1]WELLEN!$D$30</f>
        <v>52.184490508047418</v>
      </c>
      <c r="E17" s="147"/>
      <c r="F17" s="144">
        <f>[2]WELLEN!F22</f>
        <v>33</v>
      </c>
      <c r="G17" s="145"/>
      <c r="H17" s="144">
        <f>[2]WELLEN!H22</f>
        <v>145</v>
      </c>
      <c r="I17" s="145"/>
      <c r="J17" s="142">
        <f t="shared" ref="J17" si="0">(B17*F17)+(D17*H17)</f>
        <v>9288.8393104324405</v>
      </c>
      <c r="K17" s="143"/>
      <c r="L17" s="7"/>
      <c r="M17" s="7"/>
      <c r="N17" s="7"/>
      <c r="O17" s="7"/>
      <c r="P17" s="120"/>
      <c r="R17" s="120"/>
      <c r="S17" s="120"/>
    </row>
    <row r="18" spans="1:19" x14ac:dyDescent="0.3">
      <c r="A18" s="38" t="s">
        <v>31</v>
      </c>
      <c r="B18" s="146">
        <f>+[1]WELLEN!$B$31</f>
        <v>14.177302794805874</v>
      </c>
      <c r="C18" s="147"/>
      <c r="D18" s="146">
        <f>+[1]WELLEN!$D$31</f>
        <v>14.177302794805874</v>
      </c>
      <c r="E18" s="147"/>
      <c r="F18" s="144">
        <f>[2]WELLEN!F23</f>
        <v>161</v>
      </c>
      <c r="G18" s="145"/>
      <c r="H18" s="144">
        <f>[2]WELLEN!H23</f>
        <v>155</v>
      </c>
      <c r="I18" s="145"/>
      <c r="J18" s="142">
        <f t="shared" ref="J18:J33" si="1">(B18*F18)+(D18*H18)</f>
        <v>4480.0276831586561</v>
      </c>
      <c r="K18" s="143"/>
      <c r="L18" s="7"/>
      <c r="M18" s="7"/>
      <c r="N18" s="7"/>
      <c r="O18" s="7"/>
      <c r="P18" s="120"/>
      <c r="R18" s="120"/>
      <c r="S18" s="120"/>
    </row>
    <row r="19" spans="1:19" x14ac:dyDescent="0.3">
      <c r="A19" s="38" t="s">
        <v>32</v>
      </c>
      <c r="B19" s="146">
        <f>+[1]WELLEN!$B$32</f>
        <v>0</v>
      </c>
      <c r="C19" s="147"/>
      <c r="D19" s="146">
        <f>+[1]WELLEN!$D$32</f>
        <v>0</v>
      </c>
      <c r="E19" s="147"/>
      <c r="F19" s="144">
        <f>[2]WELLEN!F24</f>
        <v>-70</v>
      </c>
      <c r="G19" s="145"/>
      <c r="H19" s="144">
        <f>[2]WELLEN!H24</f>
        <v>11</v>
      </c>
      <c r="I19" s="145"/>
      <c r="J19" s="142">
        <f t="shared" si="1"/>
        <v>0</v>
      </c>
      <c r="K19" s="143"/>
      <c r="L19" s="7"/>
      <c r="M19" s="7"/>
      <c r="N19" s="7"/>
      <c r="O19" s="7"/>
      <c r="P19" s="120"/>
      <c r="R19" s="120"/>
      <c r="S19" s="120"/>
    </row>
    <row r="20" spans="1:19" x14ac:dyDescent="0.3">
      <c r="A20" s="38" t="s">
        <v>6</v>
      </c>
      <c r="B20" s="146">
        <f>+[1]WELLEN!$B$33</f>
        <v>753.937753981539</v>
      </c>
      <c r="C20" s="147"/>
      <c r="D20" s="146">
        <f>+[1]WELLEN!$D$33</f>
        <v>753.937753981539</v>
      </c>
      <c r="E20" s="147"/>
      <c r="F20" s="144">
        <f>[2]WELLEN!F25</f>
        <v>41</v>
      </c>
      <c r="G20" s="145"/>
      <c r="H20" s="144">
        <f>[2]WELLEN!H25</f>
        <v>35</v>
      </c>
      <c r="I20" s="145"/>
      <c r="J20" s="142">
        <f t="shared" si="1"/>
        <v>57299.269302596964</v>
      </c>
      <c r="K20" s="143"/>
      <c r="L20" s="7"/>
      <c r="M20" s="7"/>
      <c r="N20" s="7"/>
      <c r="O20" s="7"/>
      <c r="P20" s="120"/>
      <c r="R20" s="120"/>
      <c r="S20" s="120"/>
    </row>
    <row r="21" spans="1:19" x14ac:dyDescent="0.3">
      <c r="A21" s="38" t="s">
        <v>33</v>
      </c>
      <c r="B21" s="146">
        <f>+[1]WELLEN!$B$34</f>
        <v>93.611873696755907</v>
      </c>
      <c r="C21" s="147"/>
      <c r="D21" s="146">
        <f>+[1]WELLEN!$D$34</f>
        <v>93.611873696755907</v>
      </c>
      <c r="E21" s="147"/>
      <c r="F21" s="144">
        <f>[2]WELLEN!F26</f>
        <v>43</v>
      </c>
      <c r="G21" s="145"/>
      <c r="H21" s="144">
        <f>[2]WELLEN!H26</f>
        <v>73</v>
      </c>
      <c r="I21" s="145"/>
      <c r="J21" s="142">
        <f t="shared" si="1"/>
        <v>10858.977348823686</v>
      </c>
      <c r="K21" s="143"/>
      <c r="L21" s="7"/>
      <c r="M21" s="7"/>
      <c r="N21" s="7"/>
      <c r="O21" s="7"/>
      <c r="P21" s="120"/>
      <c r="R21" s="120"/>
      <c r="S21" s="120"/>
    </row>
    <row r="22" spans="1:19" x14ac:dyDescent="0.3">
      <c r="A22" s="38" t="s">
        <v>34</v>
      </c>
      <c r="B22" s="146">
        <f>+[1]WELLEN!$B$35</f>
        <v>826.532376726027</v>
      </c>
      <c r="C22" s="147"/>
      <c r="D22" s="146">
        <f>+[1]WELLEN!$D$35</f>
        <v>826.532376726027</v>
      </c>
      <c r="E22" s="147"/>
      <c r="F22" s="144">
        <f>[2]WELLEN!F27</f>
        <v>9.0000000000000018</v>
      </c>
      <c r="G22" s="145"/>
      <c r="H22" s="144">
        <f>[2]WELLEN!H27</f>
        <v>29</v>
      </c>
      <c r="I22" s="145"/>
      <c r="J22" s="142">
        <f t="shared" si="1"/>
        <v>31408.230315589026</v>
      </c>
      <c r="K22" s="143"/>
      <c r="L22" s="7"/>
      <c r="M22" s="7"/>
      <c r="N22" s="7"/>
      <c r="O22" s="7"/>
      <c r="P22" s="120"/>
      <c r="R22" s="120"/>
      <c r="S22" s="120"/>
    </row>
    <row r="23" spans="1:19" x14ac:dyDescent="0.3">
      <c r="A23" s="38" t="s">
        <v>35</v>
      </c>
      <c r="B23" s="146">
        <f>+[1]WELLEN!$B$36</f>
        <v>0</v>
      </c>
      <c r="C23" s="147"/>
      <c r="D23" s="146">
        <f>+[1]WELLEN!$D$36</f>
        <v>0</v>
      </c>
      <c r="E23" s="147"/>
      <c r="F23" s="144">
        <f>[2]WELLEN!F28</f>
        <v>0</v>
      </c>
      <c r="G23" s="145"/>
      <c r="H23" s="144">
        <f>[2]WELLEN!H28</f>
        <v>29</v>
      </c>
      <c r="I23" s="145"/>
      <c r="J23" s="142">
        <f t="shared" si="1"/>
        <v>0</v>
      </c>
      <c r="K23" s="143"/>
      <c r="L23" s="7"/>
      <c r="M23" s="7"/>
      <c r="N23" s="7"/>
      <c r="O23" s="7"/>
      <c r="P23" s="120"/>
      <c r="R23" s="120"/>
      <c r="S23" s="120"/>
    </row>
    <row r="24" spans="1:19" x14ac:dyDescent="0.3">
      <c r="A24" s="38" t="s">
        <v>36</v>
      </c>
      <c r="B24" s="146">
        <f>+[1]WELLEN!$B$37</f>
        <v>0</v>
      </c>
      <c r="C24" s="147"/>
      <c r="D24" s="146">
        <f>+[1]WELLEN!$D$37</f>
        <v>0</v>
      </c>
      <c r="E24" s="147"/>
      <c r="F24" s="144">
        <f>[2]WELLEN!F29</f>
        <v>21</v>
      </c>
      <c r="G24" s="145"/>
      <c r="H24" s="144">
        <f>[2]WELLEN!H29</f>
        <v>151</v>
      </c>
      <c r="I24" s="145"/>
      <c r="J24" s="142">
        <f t="shared" si="1"/>
        <v>0</v>
      </c>
      <c r="K24" s="143"/>
      <c r="L24" s="7"/>
      <c r="M24" s="7"/>
      <c r="N24" s="7"/>
      <c r="O24" s="7"/>
      <c r="P24" s="120"/>
      <c r="R24" s="120"/>
      <c r="S24" s="120"/>
    </row>
    <row r="25" spans="1:19" x14ac:dyDescent="0.3">
      <c r="A25" s="38" t="s">
        <v>37</v>
      </c>
      <c r="B25" s="146">
        <f>+[1]WELLEN!$B$38</f>
        <v>0</v>
      </c>
      <c r="C25" s="147"/>
      <c r="D25" s="146">
        <f>+[1]WELLEN!$D$38</f>
        <v>28.487035574107928</v>
      </c>
      <c r="E25" s="147"/>
      <c r="F25" s="144">
        <f>[2]WELLEN!F30</f>
        <v>0</v>
      </c>
      <c r="G25" s="145"/>
      <c r="H25" s="144">
        <f>[2]WELLEN!H30</f>
        <v>155</v>
      </c>
      <c r="I25" s="145"/>
      <c r="J25" s="142">
        <f t="shared" si="1"/>
        <v>4415.4905139867287</v>
      </c>
      <c r="K25" s="143"/>
      <c r="L25" s="7"/>
      <c r="M25" s="7"/>
      <c r="N25" s="7"/>
      <c r="O25" s="7"/>
      <c r="P25" s="120"/>
      <c r="R25" s="120"/>
      <c r="S25" s="120"/>
    </row>
    <row r="26" spans="1:19" x14ac:dyDescent="0.3">
      <c r="A26" s="38" t="s">
        <v>7</v>
      </c>
      <c r="B26" s="146">
        <f>+[1]WELLEN!$B$39</f>
        <v>182.23945330917115</v>
      </c>
      <c r="C26" s="147"/>
      <c r="D26" s="146">
        <f>+[1]WELLEN!$D$39</f>
        <v>182.23945330917115</v>
      </c>
      <c r="E26" s="147"/>
      <c r="F26" s="144">
        <f>[1]WELLEN!$F$39</f>
        <v>26.000000000000004</v>
      </c>
      <c r="G26" s="145"/>
      <c r="H26" s="144">
        <f>[1]WELLEN!$H$39</f>
        <v>84</v>
      </c>
      <c r="I26" s="145"/>
      <c r="J26" s="142">
        <f t="shared" si="1"/>
        <v>20046.339864008827</v>
      </c>
      <c r="K26" s="143"/>
      <c r="L26" s="7"/>
      <c r="M26" s="7"/>
      <c r="N26" s="7"/>
      <c r="O26" s="7"/>
      <c r="P26" s="120"/>
      <c r="R26" s="120"/>
      <c r="S26" s="120"/>
    </row>
    <row r="27" spans="1:19" x14ac:dyDescent="0.3">
      <c r="A27" s="38" t="s">
        <v>8</v>
      </c>
      <c r="B27" s="146">
        <f>+[1]WELLEN!$B$40</f>
        <v>231.80284914838296</v>
      </c>
      <c r="C27" s="147"/>
      <c r="D27" s="146">
        <f>+[1]WELLEN!$D$40</f>
        <v>231.80284914838296</v>
      </c>
      <c r="E27" s="147"/>
      <c r="F27" s="144">
        <f>[2]WELLEN!F32</f>
        <v>8</v>
      </c>
      <c r="G27" s="145"/>
      <c r="H27" s="144">
        <f>[2]WELLEN!H32</f>
        <v>2</v>
      </c>
      <c r="I27" s="145"/>
      <c r="J27" s="142">
        <f t="shared" si="1"/>
        <v>2318.0284914838294</v>
      </c>
      <c r="K27" s="143"/>
      <c r="L27" s="7"/>
      <c r="M27" s="7"/>
      <c r="N27" s="7"/>
      <c r="O27" s="7"/>
      <c r="P27" s="120"/>
      <c r="R27" s="120"/>
      <c r="S27" s="120"/>
    </row>
    <row r="28" spans="1:19" x14ac:dyDescent="0.3">
      <c r="A28" s="38" t="s">
        <v>9</v>
      </c>
      <c r="B28" s="146">
        <f>+[1]WELLEN!$B$41</f>
        <v>56.930260549518124</v>
      </c>
      <c r="C28" s="147"/>
      <c r="D28" s="146">
        <f>+[1]WELLEN!$D$41</f>
        <v>56.930260549518124</v>
      </c>
      <c r="E28" s="147"/>
      <c r="F28" s="144">
        <f>[2]WELLEN!F33</f>
        <v>15</v>
      </c>
      <c r="G28" s="145"/>
      <c r="H28" s="144">
        <f>[2]WELLEN!H33</f>
        <v>46</v>
      </c>
      <c r="I28" s="145"/>
      <c r="J28" s="142">
        <f t="shared" si="1"/>
        <v>3472.7458935206055</v>
      </c>
      <c r="K28" s="143"/>
      <c r="L28" s="7"/>
      <c r="M28" s="7"/>
      <c r="N28" s="7"/>
      <c r="O28" s="7"/>
      <c r="P28" s="120"/>
      <c r="R28" s="120"/>
      <c r="S28" s="120"/>
    </row>
    <row r="29" spans="1:19" x14ac:dyDescent="0.3">
      <c r="A29" s="38" t="s">
        <v>10</v>
      </c>
      <c r="B29" s="146">
        <f>+[1]WELLEN!$B$42</f>
        <v>0</v>
      </c>
      <c r="C29" s="147"/>
      <c r="D29" s="146">
        <f>+[1]WELLEN!$D$42</f>
        <v>0</v>
      </c>
      <c r="E29" s="147"/>
      <c r="F29" s="144">
        <f>[2]WELLEN!F34</f>
        <v>7</v>
      </c>
      <c r="G29" s="145"/>
      <c r="H29" s="144">
        <f>[2]WELLEN!H34</f>
        <v>12</v>
      </c>
      <c r="I29" s="145"/>
      <c r="J29" s="142">
        <f t="shared" si="1"/>
        <v>0</v>
      </c>
      <c r="K29" s="143"/>
      <c r="L29" s="7"/>
      <c r="M29" s="7"/>
      <c r="N29" s="7"/>
      <c r="O29" s="7"/>
      <c r="P29" s="120"/>
      <c r="R29" s="120"/>
      <c r="S29" s="120"/>
    </row>
    <row r="30" spans="1:19" x14ac:dyDescent="0.3">
      <c r="A30" s="38" t="s">
        <v>11</v>
      </c>
      <c r="B30" s="146">
        <f>+[1]WELLEN!$B$43</f>
        <v>5.0045004423619819</v>
      </c>
      <c r="C30" s="147"/>
      <c r="D30" s="146">
        <f>+[1]WELLEN!$D$43</f>
        <v>5.0045004423619819</v>
      </c>
      <c r="E30" s="147"/>
      <c r="F30" s="144">
        <f>[2]WELLEN!F35</f>
        <v>0</v>
      </c>
      <c r="G30" s="145"/>
      <c r="H30" s="144">
        <f>[2]WELLEN!H35</f>
        <v>60</v>
      </c>
      <c r="I30" s="145"/>
      <c r="J30" s="142">
        <f t="shared" si="1"/>
        <v>300.27002654171889</v>
      </c>
      <c r="K30" s="143"/>
      <c r="L30" s="7"/>
      <c r="M30" s="7"/>
      <c r="N30" s="7"/>
      <c r="O30" s="7"/>
      <c r="P30" s="120"/>
      <c r="R30" s="120"/>
      <c r="S30" s="120"/>
    </row>
    <row r="31" spans="1:19" x14ac:dyDescent="0.3">
      <c r="A31" s="38" t="s">
        <v>38</v>
      </c>
      <c r="B31" s="146">
        <f>+[1]WELLEN!$B$44</f>
        <v>0</v>
      </c>
      <c r="C31" s="147"/>
      <c r="D31" s="146">
        <f>+[1]WELLEN!$D$44</f>
        <v>0</v>
      </c>
      <c r="E31" s="147"/>
      <c r="F31" s="144">
        <f>[2]WELLEN!F36</f>
        <v>20</v>
      </c>
      <c r="G31" s="145"/>
      <c r="H31" s="144">
        <f>[2]WELLEN!H36</f>
        <v>88</v>
      </c>
      <c r="I31" s="145"/>
      <c r="J31" s="142">
        <f t="shared" si="1"/>
        <v>0</v>
      </c>
      <c r="K31" s="143"/>
      <c r="L31" s="7"/>
      <c r="M31" s="7"/>
      <c r="N31" s="7"/>
      <c r="O31" s="7"/>
      <c r="P31" s="120"/>
      <c r="R31" s="120"/>
      <c r="S31" s="120"/>
    </row>
    <row r="32" spans="1:19" x14ac:dyDescent="0.3">
      <c r="A32" s="38" t="s">
        <v>12</v>
      </c>
      <c r="B32" s="146">
        <f>+[1]WELLEN!$B$45</f>
        <v>0</v>
      </c>
      <c r="C32" s="147"/>
      <c r="D32" s="146">
        <f>+[1]WELLEN!$D$45</f>
        <v>0</v>
      </c>
      <c r="E32" s="147"/>
      <c r="F32" s="144">
        <f>[2]WELLEN!F37</f>
        <v>51.000000000000007</v>
      </c>
      <c r="G32" s="145"/>
      <c r="H32" s="144">
        <f>[2]WELLEN!H37</f>
        <v>56</v>
      </c>
      <c r="I32" s="145"/>
      <c r="J32" s="142">
        <f t="shared" si="1"/>
        <v>0</v>
      </c>
      <c r="K32" s="143"/>
      <c r="L32" s="7"/>
      <c r="M32" s="7"/>
      <c r="N32" s="7"/>
      <c r="O32" s="7"/>
      <c r="P32" s="120"/>
      <c r="R32" s="120"/>
      <c r="S32" s="120"/>
    </row>
    <row r="33" spans="1:19" x14ac:dyDescent="0.3">
      <c r="A33" s="38" t="s">
        <v>13</v>
      </c>
      <c r="B33" s="146">
        <f>+[1]WELLEN!$B$46</f>
        <v>0.3215263567921956</v>
      </c>
      <c r="C33" s="147"/>
      <c r="D33" s="146">
        <f>+[1]WELLEN!$D$46</f>
        <v>0.3215263567921956</v>
      </c>
      <c r="E33" s="147"/>
      <c r="F33" s="144">
        <f>[2]WELLEN!F38</f>
        <v>0</v>
      </c>
      <c r="G33" s="145"/>
      <c r="H33" s="144">
        <f>[2]WELLEN!H38</f>
        <v>258</v>
      </c>
      <c r="I33" s="145"/>
      <c r="J33" s="142">
        <f t="shared" si="1"/>
        <v>82.95380005238647</v>
      </c>
      <c r="K33" s="143"/>
      <c r="L33" s="7"/>
      <c r="M33" s="7"/>
      <c r="N33" s="7"/>
      <c r="O33" s="7"/>
      <c r="P33" s="120"/>
      <c r="R33" s="120"/>
      <c r="S33" s="120"/>
    </row>
    <row r="34" spans="1:19" x14ac:dyDescent="0.3">
      <c r="A34" s="159" t="s">
        <v>61</v>
      </c>
      <c r="B34" s="160"/>
      <c r="C34" s="160"/>
      <c r="D34" s="160"/>
      <c r="E34" s="160"/>
      <c r="F34" s="160"/>
      <c r="G34" s="160"/>
      <c r="H34" s="160"/>
      <c r="I34" s="161"/>
      <c r="J34" s="148">
        <f>SUM(J17:J33)</f>
        <v>143971.17255019487</v>
      </c>
      <c r="K34" s="149"/>
      <c r="L34" s="5"/>
      <c r="M34" s="5"/>
    </row>
    <row r="35" spans="1:19" x14ac:dyDescent="0.3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5"/>
      <c r="M35" s="5"/>
    </row>
    <row r="36" spans="1:19" x14ac:dyDescent="0.3">
      <c r="A36" s="80" t="s">
        <v>66</v>
      </c>
      <c r="B36" s="77"/>
      <c r="C36" s="77"/>
      <c r="D36" s="77"/>
      <c r="E36" s="77"/>
      <c r="F36" s="77"/>
      <c r="G36" s="77"/>
      <c r="H36" s="77"/>
      <c r="I36" s="77"/>
      <c r="J36" s="78"/>
      <c r="K36" s="79"/>
      <c r="L36" s="5"/>
      <c r="M36" s="5"/>
    </row>
    <row r="37" spans="1:19" ht="26.1" customHeight="1" x14ac:dyDescent="0.3">
      <c r="A37" s="45" t="s">
        <v>39</v>
      </c>
      <c r="B37" s="174" t="s">
        <v>89</v>
      </c>
      <c r="C37" s="174"/>
      <c r="D37" s="67"/>
      <c r="E37" s="67"/>
      <c r="F37" s="77"/>
      <c r="G37" s="77"/>
      <c r="H37" s="67"/>
      <c r="I37" s="67"/>
      <c r="J37" s="78"/>
      <c r="K37" s="79"/>
      <c r="L37" s="5"/>
      <c r="M37" s="5"/>
    </row>
    <row r="38" spans="1:19" x14ac:dyDescent="0.3">
      <c r="A38" s="46" t="s">
        <v>46</v>
      </c>
      <c r="B38" s="142">
        <f>+[1]WELLEN!$F$54+[1]WELLEN!$F$65</f>
        <v>-14031.69216026409</v>
      </c>
      <c r="C38" s="143"/>
      <c r="D38" s="67"/>
      <c r="E38" s="67"/>
      <c r="F38" s="77"/>
      <c r="G38" s="77"/>
      <c r="H38" s="67"/>
      <c r="I38" s="67"/>
      <c r="J38" s="78"/>
      <c r="K38" s="79"/>
      <c r="L38" s="5"/>
      <c r="M38" s="5"/>
    </row>
    <row r="39" spans="1:19" x14ac:dyDescent="0.3">
      <c r="A39" s="46" t="s">
        <v>47</v>
      </c>
      <c r="B39" s="142">
        <f>+[1]WELLEN!$F$55</f>
        <v>-95575</v>
      </c>
      <c r="C39" s="143"/>
      <c r="D39" s="67"/>
      <c r="E39" s="67"/>
      <c r="F39" s="77"/>
      <c r="G39" s="77"/>
      <c r="H39" s="67"/>
      <c r="I39" s="67"/>
      <c r="J39" s="78"/>
      <c r="K39" s="79"/>
      <c r="L39" s="5"/>
      <c r="M39" s="5"/>
    </row>
    <row r="40" spans="1:19" x14ac:dyDescent="0.3">
      <c r="A40" s="46" t="s">
        <v>48</v>
      </c>
      <c r="B40" s="142">
        <f>+[1]WELLEN!$F$56</f>
        <v>-3620</v>
      </c>
      <c r="C40" s="143"/>
      <c r="D40" s="67"/>
      <c r="E40" s="67"/>
      <c r="F40" s="77"/>
      <c r="G40" s="77"/>
      <c r="H40" s="67"/>
      <c r="I40" s="67"/>
      <c r="J40" s="78"/>
      <c r="K40" s="79"/>
      <c r="L40" s="5"/>
      <c r="M40" s="5"/>
    </row>
    <row r="41" spans="1:19" x14ac:dyDescent="0.3">
      <c r="A41" s="47" t="s">
        <v>67</v>
      </c>
      <c r="B41" s="148">
        <f>SUM(B38:B40)</f>
        <v>-113226.69216026409</v>
      </c>
      <c r="C41" s="149"/>
      <c r="D41" s="67"/>
      <c r="E41" s="67"/>
      <c r="F41" s="77"/>
      <c r="G41" s="77"/>
      <c r="H41" s="67"/>
      <c r="I41" s="67"/>
      <c r="J41" s="78"/>
      <c r="K41" s="79"/>
      <c r="L41" s="5"/>
      <c r="M41" s="5"/>
    </row>
    <row r="42" spans="1:19" x14ac:dyDescent="0.3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5"/>
      <c r="M42" s="5"/>
    </row>
    <row r="43" spans="1:19" x14ac:dyDescent="0.3">
      <c r="A43" s="81" t="s">
        <v>62</v>
      </c>
      <c r="B43" s="118" t="s">
        <v>101</v>
      </c>
      <c r="C43" s="75"/>
      <c r="D43" s="75"/>
      <c r="E43" s="75"/>
      <c r="F43" s="75"/>
      <c r="G43" s="75"/>
      <c r="H43" s="75"/>
      <c r="I43" s="75"/>
      <c r="J43" s="75"/>
      <c r="K43" s="75"/>
      <c r="L43" s="5"/>
      <c r="M43" s="5"/>
    </row>
    <row r="44" spans="1:19" ht="50.1" customHeight="1" x14ac:dyDescent="0.3">
      <c r="A44" s="48"/>
      <c r="B44" s="178" t="s">
        <v>63</v>
      </c>
      <c r="C44" s="179"/>
      <c r="D44" s="178" t="s">
        <v>90</v>
      </c>
      <c r="E44" s="179"/>
      <c r="F44" s="178" t="s">
        <v>91</v>
      </c>
      <c r="G44" s="179"/>
    </row>
    <row r="45" spans="1:19" x14ac:dyDescent="0.3">
      <c r="A45" s="49" t="s">
        <v>14</v>
      </c>
      <c r="B45" s="50"/>
      <c r="C45" s="51"/>
      <c r="D45" s="50"/>
      <c r="E45" s="52"/>
      <c r="F45" s="185">
        <f>B46*D46+B47*D47</f>
        <v>20000</v>
      </c>
      <c r="G45" s="186"/>
    </row>
    <row r="46" spans="1:19" x14ac:dyDescent="0.3">
      <c r="A46" s="53" t="s">
        <v>15</v>
      </c>
      <c r="B46" s="140">
        <f>VLOOKUP($B$43,[3]aantallen!$A$3:$H$47,3,FALSE)</f>
        <v>16000</v>
      </c>
      <c r="C46" s="141"/>
      <c r="D46" s="150">
        <v>1.25</v>
      </c>
      <c r="E46" s="151"/>
      <c r="F46" s="185"/>
      <c r="G46" s="186"/>
    </row>
    <row r="47" spans="1:19" x14ac:dyDescent="0.3">
      <c r="A47" s="53" t="s">
        <v>16</v>
      </c>
      <c r="B47" s="140">
        <f>VLOOKUP($B$43,[3]aantallen!$A$3:$H$47,2,FALSE)</f>
        <v>0</v>
      </c>
      <c r="C47" s="141"/>
      <c r="D47" s="152">
        <v>0.625</v>
      </c>
      <c r="E47" s="153"/>
      <c r="F47" s="185"/>
      <c r="G47" s="186"/>
    </row>
    <row r="48" spans="1:19" x14ac:dyDescent="0.3">
      <c r="A48" s="49" t="s">
        <v>81</v>
      </c>
      <c r="B48" s="140"/>
      <c r="C48" s="141"/>
      <c r="D48" s="54"/>
      <c r="E48" s="52"/>
      <c r="F48" s="185">
        <f>B49*D49+B50*D50</f>
        <v>95575</v>
      </c>
      <c r="G48" s="186"/>
    </row>
    <row r="49" spans="1:13" x14ac:dyDescent="0.3">
      <c r="A49" s="53" t="s">
        <v>82</v>
      </c>
      <c r="B49" s="140">
        <f>VLOOKUP($B$43,[3]aantallen!$A$3:$H$47,4,FALSE)</f>
        <v>2320</v>
      </c>
      <c r="C49" s="141"/>
      <c r="D49" s="152">
        <v>40</v>
      </c>
      <c r="E49" s="153"/>
      <c r="F49" s="185"/>
      <c r="G49" s="186"/>
    </row>
    <row r="50" spans="1:13" x14ac:dyDescent="0.3">
      <c r="A50" s="53" t="s">
        <v>83</v>
      </c>
      <c r="B50" s="140">
        <f>VLOOKUP($B$43,[3]aantallen!$A$3:$H$47,5,FALSE)</f>
        <v>185</v>
      </c>
      <c r="C50" s="141"/>
      <c r="D50" s="152">
        <v>15</v>
      </c>
      <c r="E50" s="153"/>
      <c r="F50" s="185"/>
      <c r="G50" s="186"/>
    </row>
    <row r="51" spans="1:13" x14ac:dyDescent="0.3">
      <c r="A51" s="55" t="s">
        <v>17</v>
      </c>
      <c r="B51" s="140">
        <f>VLOOKUP($B$43,[3]aantallen!$A$3:$H$47,6,FALSE)</f>
        <v>0</v>
      </c>
      <c r="C51" s="141"/>
      <c r="D51" s="152">
        <v>0.25</v>
      </c>
      <c r="E51" s="153"/>
      <c r="F51" s="185">
        <f>B51*D51</f>
        <v>0</v>
      </c>
      <c r="G51" s="186"/>
    </row>
    <row r="52" spans="1:13" x14ac:dyDescent="0.3">
      <c r="A52" s="55" t="s">
        <v>18</v>
      </c>
      <c r="B52" s="140">
        <f>VLOOKUP($B$43,[3]aantallen!$A$3:$H$47,7,FALSE)</f>
        <v>0</v>
      </c>
      <c r="C52" s="141"/>
      <c r="D52" s="152">
        <v>20</v>
      </c>
      <c r="E52" s="153"/>
      <c r="F52" s="185">
        <f t="shared" ref="F52" si="2">B52*D52</f>
        <v>0</v>
      </c>
      <c r="G52" s="186"/>
    </row>
    <row r="53" spans="1:13" x14ac:dyDescent="0.3">
      <c r="A53" s="55" t="s">
        <v>19</v>
      </c>
      <c r="B53" s="140"/>
      <c r="C53" s="141"/>
      <c r="D53" s="54"/>
      <c r="E53" s="52"/>
      <c r="F53" s="185">
        <f>B54*D54+B55*D55</f>
        <v>3000</v>
      </c>
      <c r="G53" s="186"/>
    </row>
    <row r="54" spans="1:13" x14ac:dyDescent="0.3">
      <c r="A54" s="53" t="s">
        <v>20</v>
      </c>
      <c r="B54" s="140">
        <f>VLOOKUP($B$43,[3]aantallen!$A$3:$H$47,8,FALSE)</f>
        <v>20000</v>
      </c>
      <c r="C54" s="141"/>
      <c r="D54" s="152">
        <v>0.15</v>
      </c>
      <c r="E54" s="153"/>
      <c r="F54" s="185"/>
      <c r="G54" s="186"/>
    </row>
    <row r="55" spans="1:13" x14ac:dyDescent="0.3">
      <c r="A55" s="53" t="s">
        <v>21</v>
      </c>
      <c r="B55" s="140">
        <v>0</v>
      </c>
      <c r="C55" s="141"/>
      <c r="D55" s="152">
        <v>0.3</v>
      </c>
      <c r="E55" s="153"/>
      <c r="F55" s="185"/>
      <c r="G55" s="186"/>
    </row>
    <row r="56" spans="1:13" x14ac:dyDescent="0.3">
      <c r="A56" s="56" t="s">
        <v>68</v>
      </c>
      <c r="B56" s="57"/>
      <c r="C56" s="51"/>
      <c r="D56" s="50"/>
      <c r="E56" s="52"/>
      <c r="F56" s="187">
        <f>SUM(F45:F55)</f>
        <v>118575</v>
      </c>
      <c r="G56" s="188"/>
    </row>
    <row r="57" spans="1:13" x14ac:dyDescent="0.3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5"/>
      <c r="M57" s="5"/>
    </row>
    <row r="58" spans="1:13" x14ac:dyDescent="0.3">
      <c r="A58" s="79" t="s">
        <v>65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5"/>
      <c r="M58" s="5"/>
    </row>
    <row r="59" spans="1:13" x14ac:dyDescent="0.3">
      <c r="A59" s="180" t="s">
        <v>3</v>
      </c>
      <c r="B59" s="182" t="s">
        <v>64</v>
      </c>
      <c r="C59" s="182"/>
      <c r="D59" s="182"/>
      <c r="E59" s="182"/>
      <c r="F59" s="67"/>
      <c r="G59" s="67"/>
      <c r="H59" s="67"/>
      <c r="I59" s="67"/>
      <c r="J59" s="67"/>
      <c r="K59" s="67"/>
      <c r="L59" s="5"/>
      <c r="M59" s="5"/>
    </row>
    <row r="60" spans="1:13" x14ac:dyDescent="0.3">
      <c r="A60" s="181"/>
      <c r="B60" s="183" t="s">
        <v>40</v>
      </c>
      <c r="C60" s="184"/>
      <c r="D60" s="182" t="s">
        <v>41</v>
      </c>
      <c r="E60" s="182"/>
      <c r="F60" s="67"/>
      <c r="G60" s="67"/>
      <c r="H60" s="67"/>
      <c r="I60" s="67"/>
      <c r="J60" s="67"/>
      <c r="K60" s="67"/>
      <c r="L60" s="5"/>
      <c r="M60" s="5"/>
    </row>
    <row r="61" spans="1:13" x14ac:dyDescent="0.3">
      <c r="A61" s="82" t="s">
        <v>5</v>
      </c>
      <c r="B61" s="154">
        <f>[1]WELLEN!B78</f>
        <v>428.56449050804741</v>
      </c>
      <c r="C61" s="155"/>
      <c r="D61" s="154">
        <f>[1]WELLEN!D78</f>
        <v>428.56449050804741</v>
      </c>
      <c r="E61" s="155"/>
      <c r="F61" s="67"/>
      <c r="G61" s="67"/>
      <c r="H61" s="67"/>
      <c r="I61" s="67"/>
      <c r="J61" s="67"/>
      <c r="K61" s="67"/>
      <c r="L61" s="5"/>
      <c r="M61" s="5"/>
    </row>
    <row r="62" spans="1:13" x14ac:dyDescent="0.3">
      <c r="A62" s="82" t="s">
        <v>31</v>
      </c>
      <c r="B62" s="154">
        <f>[1]WELLEN!B79</f>
        <v>14.177302794805874</v>
      </c>
      <c r="C62" s="155"/>
      <c r="D62" s="154">
        <f>[1]WELLEN!D79</f>
        <v>14.177302794805874</v>
      </c>
      <c r="E62" s="155"/>
      <c r="F62" s="67"/>
      <c r="G62" s="67"/>
      <c r="H62" s="67"/>
      <c r="I62" s="67"/>
      <c r="J62" s="67"/>
      <c r="K62" s="67"/>
      <c r="L62" s="5"/>
      <c r="M62" s="5"/>
    </row>
    <row r="63" spans="1:13" x14ac:dyDescent="0.3">
      <c r="A63" s="82" t="s">
        <v>32</v>
      </c>
      <c r="B63" s="154">
        <f>[1]WELLEN!B80</f>
        <v>0</v>
      </c>
      <c r="C63" s="155"/>
      <c r="D63" s="154">
        <f>[1]WELLEN!D80</f>
        <v>0</v>
      </c>
      <c r="E63" s="155"/>
      <c r="F63" s="67"/>
      <c r="G63" s="67"/>
      <c r="H63" s="67"/>
      <c r="I63" s="67"/>
      <c r="J63" s="67"/>
      <c r="K63" s="67"/>
      <c r="L63" s="5"/>
      <c r="M63" s="5"/>
    </row>
    <row r="64" spans="1:13" x14ac:dyDescent="0.3">
      <c r="A64" s="82" t="s">
        <v>6</v>
      </c>
      <c r="B64" s="154">
        <f>[1]WELLEN!B81</f>
        <v>972.72775398153897</v>
      </c>
      <c r="C64" s="155"/>
      <c r="D64" s="154">
        <f>[1]WELLEN!D81</f>
        <v>972.72775398153897</v>
      </c>
      <c r="E64" s="155"/>
      <c r="F64" s="67"/>
      <c r="G64" s="67"/>
      <c r="H64" s="67"/>
      <c r="I64" s="67"/>
      <c r="J64" s="67"/>
      <c r="K64" s="67"/>
      <c r="L64" s="5"/>
      <c r="M64" s="5"/>
    </row>
    <row r="65" spans="1:13" x14ac:dyDescent="0.3">
      <c r="A65" s="82" t="s">
        <v>33</v>
      </c>
      <c r="B65" s="154">
        <f>[1]WELLEN!B82</f>
        <v>97.25837369675591</v>
      </c>
      <c r="C65" s="155"/>
      <c r="D65" s="154">
        <f>[1]WELLEN!D82</f>
        <v>97.25837369675591</v>
      </c>
      <c r="E65" s="155"/>
      <c r="F65" s="67"/>
      <c r="G65" s="67"/>
      <c r="H65" s="67"/>
      <c r="I65" s="67"/>
      <c r="J65" s="67"/>
      <c r="K65" s="67"/>
      <c r="L65" s="5"/>
      <c r="M65" s="5"/>
    </row>
    <row r="66" spans="1:13" x14ac:dyDescent="0.3">
      <c r="A66" s="82" t="s">
        <v>34</v>
      </c>
      <c r="B66" s="154">
        <f>[1]WELLEN!B83</f>
        <v>1045.322376726027</v>
      </c>
      <c r="C66" s="155"/>
      <c r="D66" s="154">
        <f>[1]WELLEN!D83</f>
        <v>1045.322376726027</v>
      </c>
      <c r="E66" s="155"/>
      <c r="F66" s="67"/>
      <c r="G66" s="67"/>
      <c r="H66" s="67"/>
      <c r="I66" s="67"/>
      <c r="J66" s="67"/>
      <c r="K66" s="67"/>
      <c r="L66" s="5"/>
      <c r="M66" s="5"/>
    </row>
    <row r="67" spans="1:13" x14ac:dyDescent="0.3">
      <c r="A67" s="82" t="s">
        <v>35</v>
      </c>
      <c r="B67" s="154">
        <f>[1]WELLEN!B84</f>
        <v>0</v>
      </c>
      <c r="C67" s="155"/>
      <c r="D67" s="154">
        <f>[1]WELLEN!D84</f>
        <v>0</v>
      </c>
      <c r="E67" s="155"/>
      <c r="F67" s="67"/>
      <c r="G67" s="67"/>
      <c r="H67" s="67"/>
      <c r="I67" s="67"/>
      <c r="J67" s="67"/>
      <c r="K67" s="67"/>
      <c r="L67" s="5"/>
      <c r="M67" s="5"/>
    </row>
    <row r="68" spans="1:13" x14ac:dyDescent="0.3">
      <c r="A68" s="82" t="s">
        <v>42</v>
      </c>
      <c r="B68" s="154">
        <f>[1]WELLEN!B85</f>
        <v>170.91135403235145</v>
      </c>
      <c r="C68" s="155"/>
      <c r="D68" s="154">
        <f>[1]WELLEN!D85</f>
        <v>170.91135403235145</v>
      </c>
      <c r="E68" s="155"/>
      <c r="F68" s="67"/>
      <c r="G68" s="67"/>
      <c r="H68" s="67"/>
      <c r="I68" s="67"/>
      <c r="J68" s="67"/>
      <c r="K68" s="67"/>
      <c r="L68" s="5"/>
      <c r="M68" s="5"/>
    </row>
    <row r="69" spans="1:13" x14ac:dyDescent="0.3">
      <c r="A69" s="82" t="s">
        <v>37</v>
      </c>
      <c r="B69" s="154">
        <f>[1]WELLEN!B86</f>
        <v>0</v>
      </c>
      <c r="C69" s="155"/>
      <c r="D69" s="154">
        <f>[1]WELLEN!D86</f>
        <v>28.487035574107928</v>
      </c>
      <c r="E69" s="155"/>
      <c r="F69" s="67"/>
      <c r="G69" s="67"/>
      <c r="H69" s="67"/>
      <c r="I69" s="67"/>
      <c r="J69" s="67"/>
      <c r="K69" s="67"/>
      <c r="L69" s="5"/>
      <c r="M69" s="5"/>
    </row>
    <row r="70" spans="1:13" x14ac:dyDescent="0.3">
      <c r="A70" s="82" t="s">
        <v>7</v>
      </c>
      <c r="B70" s="154">
        <f>[1]WELLEN!B87</f>
        <v>291.63445330917114</v>
      </c>
      <c r="C70" s="155"/>
      <c r="D70" s="154">
        <f>[1]WELLEN!D87</f>
        <v>291.63445330917114</v>
      </c>
      <c r="E70" s="155"/>
      <c r="F70" s="67"/>
      <c r="G70" s="67"/>
      <c r="H70" s="67"/>
      <c r="I70" s="67"/>
      <c r="J70" s="67"/>
      <c r="K70" s="67"/>
      <c r="L70" s="5"/>
      <c r="M70" s="5"/>
    </row>
    <row r="71" spans="1:13" x14ac:dyDescent="0.3">
      <c r="A71" s="82" t="s">
        <v>43</v>
      </c>
      <c r="B71" s="154">
        <f>[1]WELLEN!B88</f>
        <v>377.66284914838297</v>
      </c>
      <c r="C71" s="155"/>
      <c r="D71" s="154">
        <f>[1]WELLEN!D88</f>
        <v>377.66284914838297</v>
      </c>
      <c r="E71" s="155"/>
      <c r="F71" s="67"/>
      <c r="G71" s="67"/>
      <c r="H71" s="67"/>
      <c r="I71" s="67"/>
      <c r="J71" s="67"/>
      <c r="K71" s="67"/>
      <c r="L71" s="5"/>
      <c r="M71" s="5"/>
    </row>
    <row r="72" spans="1:13" x14ac:dyDescent="0.3">
      <c r="A72" s="82" t="s">
        <v>9</v>
      </c>
      <c r="B72" s="154">
        <f>[1]WELLEN!B89</f>
        <v>56.930260549518124</v>
      </c>
      <c r="C72" s="155"/>
      <c r="D72" s="154">
        <f>[1]WELLEN!D89</f>
        <v>56.930260549518124</v>
      </c>
      <c r="E72" s="155"/>
      <c r="F72" s="67"/>
      <c r="G72" s="67"/>
      <c r="H72" s="67"/>
      <c r="I72" s="67"/>
      <c r="J72" s="67"/>
      <c r="K72" s="67"/>
      <c r="L72" s="5"/>
      <c r="M72" s="5"/>
    </row>
    <row r="73" spans="1:13" x14ac:dyDescent="0.3">
      <c r="A73" s="82" t="s">
        <v>10</v>
      </c>
      <c r="B73" s="154">
        <f>[1]WELLEN!B90</f>
        <v>0</v>
      </c>
      <c r="C73" s="155"/>
      <c r="D73" s="154">
        <f>[1]WELLEN!D90</f>
        <v>0</v>
      </c>
      <c r="E73" s="155"/>
      <c r="F73" s="67"/>
      <c r="G73" s="67"/>
      <c r="H73" s="67"/>
      <c r="I73" s="67"/>
      <c r="J73" s="67"/>
      <c r="K73" s="67"/>
      <c r="L73" s="5"/>
      <c r="M73" s="5"/>
    </row>
    <row r="74" spans="1:13" x14ac:dyDescent="0.3">
      <c r="A74" s="82" t="s">
        <v>11</v>
      </c>
      <c r="B74" s="154">
        <f>[1]WELLEN!B91</f>
        <v>19.590500442361982</v>
      </c>
      <c r="C74" s="155"/>
      <c r="D74" s="154">
        <f>[1]WELLEN!D91</f>
        <v>19.590500442361982</v>
      </c>
      <c r="E74" s="155"/>
      <c r="F74" s="67"/>
      <c r="G74" s="67"/>
      <c r="H74" s="67"/>
      <c r="I74" s="67"/>
      <c r="J74" s="67"/>
      <c r="K74" s="67"/>
      <c r="L74" s="5"/>
      <c r="M74" s="5"/>
    </row>
    <row r="75" spans="1:13" x14ac:dyDescent="0.3">
      <c r="A75" s="82" t="s">
        <v>38</v>
      </c>
      <c r="B75" s="154">
        <f>[1]WELLEN!B92</f>
        <v>0</v>
      </c>
      <c r="C75" s="155"/>
      <c r="D75" s="154">
        <f>[1]WELLEN!D92</f>
        <v>0</v>
      </c>
      <c r="E75" s="155"/>
      <c r="F75" s="67"/>
      <c r="G75" s="67"/>
      <c r="H75" s="67"/>
      <c r="I75" s="67"/>
      <c r="J75" s="67"/>
      <c r="K75" s="67"/>
      <c r="L75" s="5"/>
      <c r="M75" s="5"/>
    </row>
    <row r="76" spans="1:13" x14ac:dyDescent="0.3">
      <c r="A76" s="82" t="s">
        <v>12</v>
      </c>
      <c r="B76" s="154">
        <f>[1]WELLEN!B93</f>
        <v>0</v>
      </c>
      <c r="C76" s="155"/>
      <c r="D76" s="154">
        <f>[1]WELLEN!D93</f>
        <v>0</v>
      </c>
      <c r="E76" s="155"/>
      <c r="F76" s="67"/>
      <c r="G76" s="67"/>
      <c r="H76" s="67"/>
      <c r="I76" s="67"/>
      <c r="J76" s="67"/>
      <c r="K76" s="67"/>
      <c r="L76" s="5"/>
      <c r="M76" s="5"/>
    </row>
    <row r="77" spans="1:13" x14ac:dyDescent="0.3">
      <c r="A77" s="82" t="s">
        <v>44</v>
      </c>
      <c r="B77" s="154">
        <f>[1]WELLEN!B94</f>
        <v>0.3215263567921956</v>
      </c>
      <c r="C77" s="155"/>
      <c r="D77" s="154">
        <f>[1]WELLEN!D94</f>
        <v>0.3215263567921956</v>
      </c>
      <c r="E77" s="155"/>
      <c r="F77" s="67"/>
      <c r="G77" s="67"/>
      <c r="H77" s="67"/>
      <c r="I77" s="67"/>
      <c r="J77" s="67"/>
      <c r="K77" s="67"/>
      <c r="L77" s="5"/>
      <c r="M77" s="5"/>
    </row>
    <row r="79" spans="1:13" x14ac:dyDescent="0.3">
      <c r="A79" s="106" t="s">
        <v>97</v>
      </c>
    </row>
    <row r="80" spans="1:13" x14ac:dyDescent="0.3">
      <c r="A80" s="105" t="s">
        <v>75</v>
      </c>
    </row>
    <row r="81" spans="1:11" ht="14.25" customHeight="1" x14ac:dyDescent="0.3">
      <c r="A81" s="115" t="s">
        <v>72</v>
      </c>
      <c r="B81" s="137">
        <v>1</v>
      </c>
      <c r="C81" s="137"/>
      <c r="D81" s="137">
        <v>2</v>
      </c>
      <c r="E81" s="137"/>
      <c r="F81" s="137">
        <v>3</v>
      </c>
      <c r="G81" s="137"/>
      <c r="H81" s="137" t="s">
        <v>76</v>
      </c>
      <c r="I81" s="137"/>
    </row>
    <row r="82" spans="1:11" x14ac:dyDescent="0.3">
      <c r="A82" s="113" t="s">
        <v>92</v>
      </c>
      <c r="B82" s="135">
        <v>123.85</v>
      </c>
      <c r="C82" s="135"/>
      <c r="D82" s="135">
        <v>136.35</v>
      </c>
      <c r="E82" s="138"/>
      <c r="F82" s="135">
        <v>142.6</v>
      </c>
      <c r="G82" s="138"/>
      <c r="H82" s="135">
        <v>148.85</v>
      </c>
      <c r="I82" s="138"/>
    </row>
    <row r="83" spans="1:11" x14ac:dyDescent="0.3">
      <c r="A83" s="113" t="s">
        <v>73</v>
      </c>
      <c r="B83" s="139">
        <f>[1]WELLEN!$B$13</f>
        <v>795</v>
      </c>
      <c r="C83" s="139"/>
      <c r="D83" s="139">
        <f>[1]WELLEN!$B$14</f>
        <v>1203</v>
      </c>
      <c r="E83" s="139"/>
      <c r="F83" s="139">
        <f>[1]WELLEN!$B$15</f>
        <v>564</v>
      </c>
      <c r="G83" s="139"/>
      <c r="H83" s="139">
        <f>[1]WELLEN!$B$16</f>
        <v>554</v>
      </c>
      <c r="I83" s="139"/>
      <c r="J83" s="137" t="s">
        <v>74</v>
      </c>
      <c r="K83" s="137"/>
    </row>
    <row r="84" spans="1:11" x14ac:dyDescent="0.3">
      <c r="A84" s="114" t="s">
        <v>93</v>
      </c>
      <c r="B84" s="135">
        <f>B82*B83</f>
        <v>98460.75</v>
      </c>
      <c r="C84" s="135"/>
      <c r="D84" s="135">
        <f t="shared" ref="D84" si="3">D82*D83</f>
        <v>164029.04999999999</v>
      </c>
      <c r="E84" s="135"/>
      <c r="F84" s="135">
        <f t="shared" ref="F84" si="4">F82*F83</f>
        <v>80426.399999999994</v>
      </c>
      <c r="G84" s="135"/>
      <c r="H84" s="135">
        <f t="shared" ref="H84" si="5">H82*H83</f>
        <v>82462.899999999994</v>
      </c>
      <c r="I84" s="135"/>
      <c r="J84" s="136">
        <f>SUM(B84:I84)</f>
        <v>425379.1</v>
      </c>
      <c r="K84" s="136"/>
    </row>
    <row r="86" spans="1:11" x14ac:dyDescent="0.3">
      <c r="A86" s="105" t="s">
        <v>98</v>
      </c>
      <c r="B86" s="107">
        <f>VLOOKUP(B43,'[4]2020'!$O$2:$U$46,2,FALSE)</f>
        <v>0</v>
      </c>
      <c r="C86" s="105" t="s">
        <v>0</v>
      </c>
      <c r="D86" s="105" t="s">
        <v>77</v>
      </c>
      <c r="E86" s="105"/>
    </row>
    <row r="87" spans="1:11" x14ac:dyDescent="0.3">
      <c r="A87" s="115" t="s">
        <v>78</v>
      </c>
      <c r="B87" s="117">
        <f>VLOOKUP(B43,'[4]2020'!$O$2:$AA$46,13,FALSE)</f>
        <v>0</v>
      </c>
      <c r="C87" s="116" t="s">
        <v>0</v>
      </c>
    </row>
  </sheetData>
  <mergeCells count="200">
    <mergeCell ref="A59:A60"/>
    <mergeCell ref="B59:E59"/>
    <mergeCell ref="B60:C60"/>
    <mergeCell ref="D60:E60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B46:C46"/>
    <mergeCell ref="F54:G54"/>
    <mergeCell ref="F55:G55"/>
    <mergeCell ref="F56:G56"/>
    <mergeCell ref="B55:C55"/>
    <mergeCell ref="D54:E54"/>
    <mergeCell ref="D55:E55"/>
    <mergeCell ref="B51:C51"/>
    <mergeCell ref="B52:C52"/>
    <mergeCell ref="B54:C54"/>
    <mergeCell ref="D52:E52"/>
    <mergeCell ref="B19:C19"/>
    <mergeCell ref="B47:C47"/>
    <mergeCell ref="B22:C22"/>
    <mergeCell ref="B23:C23"/>
    <mergeCell ref="B24:C24"/>
    <mergeCell ref="B44:C44"/>
    <mergeCell ref="D44:E44"/>
    <mergeCell ref="F44:G44"/>
    <mergeCell ref="B38:C38"/>
    <mergeCell ref="B39:C39"/>
    <mergeCell ref="B40:C40"/>
    <mergeCell ref="B41:C41"/>
    <mergeCell ref="B37:C37"/>
    <mergeCell ref="D25:E25"/>
    <mergeCell ref="F27:G27"/>
    <mergeCell ref="F28:G28"/>
    <mergeCell ref="F29:G29"/>
    <mergeCell ref="F30:G30"/>
    <mergeCell ref="B30:C30"/>
    <mergeCell ref="D32:E32"/>
    <mergeCell ref="D33:E33"/>
    <mergeCell ref="D30:E30"/>
    <mergeCell ref="D31:E31"/>
    <mergeCell ref="B7:C7"/>
    <mergeCell ref="D7:E7"/>
    <mergeCell ref="D8:E8"/>
    <mergeCell ref="D9:E9"/>
    <mergeCell ref="B8:C8"/>
    <mergeCell ref="D12:E12"/>
    <mergeCell ref="B9:C9"/>
    <mergeCell ref="B10:C10"/>
    <mergeCell ref="B12:C12"/>
    <mergeCell ref="D10:E10"/>
    <mergeCell ref="B11:C11"/>
    <mergeCell ref="D11:E11"/>
    <mergeCell ref="B15:E15"/>
    <mergeCell ref="A34:I34"/>
    <mergeCell ref="F15:I15"/>
    <mergeCell ref="J15:K15"/>
    <mergeCell ref="B16:C16"/>
    <mergeCell ref="D16:E16"/>
    <mergeCell ref="F16:G16"/>
    <mergeCell ref="H16:I16"/>
    <mergeCell ref="B20:C20"/>
    <mergeCell ref="B21:C21"/>
    <mergeCell ref="D26:E26"/>
    <mergeCell ref="D17:E17"/>
    <mergeCell ref="D18:E18"/>
    <mergeCell ref="D19:E19"/>
    <mergeCell ref="D20:E20"/>
    <mergeCell ref="D21:E21"/>
    <mergeCell ref="D22:E22"/>
    <mergeCell ref="D23:E23"/>
    <mergeCell ref="D24:E24"/>
    <mergeCell ref="B25:C25"/>
    <mergeCell ref="B26:C26"/>
    <mergeCell ref="B17:C17"/>
    <mergeCell ref="B18:C18"/>
    <mergeCell ref="F26:G26"/>
    <mergeCell ref="B77:C77"/>
    <mergeCell ref="D77:E77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73:C73"/>
    <mergeCell ref="B74:C74"/>
    <mergeCell ref="B75:C75"/>
    <mergeCell ref="B76:C76"/>
    <mergeCell ref="D73:E73"/>
    <mergeCell ref="D74:E74"/>
    <mergeCell ref="D75:E75"/>
    <mergeCell ref="D76:E76"/>
    <mergeCell ref="B61:C61"/>
    <mergeCell ref="B62:C62"/>
    <mergeCell ref="D61:E61"/>
    <mergeCell ref="D62:E62"/>
    <mergeCell ref="D68:E68"/>
    <mergeCell ref="D69:E69"/>
    <mergeCell ref="D70:E70"/>
    <mergeCell ref="D71:E71"/>
    <mergeCell ref="D72:E72"/>
    <mergeCell ref="D63:E63"/>
    <mergeCell ref="D64:E64"/>
    <mergeCell ref="D65:E65"/>
    <mergeCell ref="D66:E66"/>
    <mergeCell ref="D67:E67"/>
    <mergeCell ref="J26:K26"/>
    <mergeCell ref="J27:K27"/>
    <mergeCell ref="J28:K28"/>
    <mergeCell ref="H26:I26"/>
    <mergeCell ref="H27:I27"/>
    <mergeCell ref="H28:I28"/>
    <mergeCell ref="H29:I29"/>
    <mergeCell ref="J29:K29"/>
    <mergeCell ref="B29:C29"/>
    <mergeCell ref="D27:E27"/>
    <mergeCell ref="D28:E28"/>
    <mergeCell ref="D29:E29"/>
    <mergeCell ref="B27:C27"/>
    <mergeCell ref="B28:C28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B48:C48"/>
    <mergeCell ref="B53:C53"/>
    <mergeCell ref="J30:K30"/>
    <mergeCell ref="J31:K31"/>
    <mergeCell ref="J32:K32"/>
    <mergeCell ref="J33:K33"/>
    <mergeCell ref="H30:I30"/>
    <mergeCell ref="H31:I31"/>
    <mergeCell ref="H32:I32"/>
    <mergeCell ref="H33:I33"/>
    <mergeCell ref="B31:C31"/>
    <mergeCell ref="B32:C32"/>
    <mergeCell ref="B33:C33"/>
    <mergeCell ref="F31:G31"/>
    <mergeCell ref="F32:G32"/>
    <mergeCell ref="F33:G33"/>
    <mergeCell ref="J34:K34"/>
    <mergeCell ref="B49:C49"/>
    <mergeCell ref="B50:C50"/>
    <mergeCell ref="D46:E46"/>
    <mergeCell ref="D47:E47"/>
    <mergeCell ref="D49:E49"/>
    <mergeCell ref="D50:E50"/>
    <mergeCell ref="D51:E51"/>
    <mergeCell ref="B84:C84"/>
    <mergeCell ref="D84:E84"/>
    <mergeCell ref="F84:G84"/>
    <mergeCell ref="H84:I84"/>
    <mergeCell ref="J84:K84"/>
    <mergeCell ref="J83:K83"/>
    <mergeCell ref="B81:C81"/>
    <mergeCell ref="D81:E81"/>
    <mergeCell ref="F81:G81"/>
    <mergeCell ref="H81:I81"/>
    <mergeCell ref="B82:C82"/>
    <mergeCell ref="D82:E82"/>
    <mergeCell ref="F82:G82"/>
    <mergeCell ref="H82:I82"/>
    <mergeCell ref="B83:C83"/>
    <mergeCell ref="D83:E83"/>
    <mergeCell ref="F83:G83"/>
    <mergeCell ref="H83:I83"/>
  </mergeCells>
  <phoneticPr fontId="2" type="noConversion"/>
  <hyperlinks>
    <hyperlink ref="A1" location="'Meer detail'!A1" display="TERUG NAAR OVERZICHT" xr:uid="{00000000-0004-0000-0200-000000000000}"/>
    <hyperlink ref="B1" location="'Meer detail'!A1" display="'Meer detail'!A1" xr:uid="{00000000-0004-0000-0200-000001000000}"/>
  </hyperlinks>
  <pageMargins left="0.74803149606299213" right="0.74803149606299213" top="0.59055118110236227" bottom="0.59055118110236227" header="0.31496062992125984" footer="0.31496062992125984"/>
  <pageSetup paperSize="9" scale="59" orientation="portrait" horizontalDpi="4294967292" verticalDpi="4294967292" r:id="rId1"/>
  <rowBreaks count="2" manualBreakCount="2">
    <brk id="35" max="16383" man="1"/>
    <brk id="77" max="16383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4"/>
  <sheetViews>
    <sheetView showGridLines="0" showRowColHeaders="0" tabSelected="1" zoomScale="125" zoomScaleNormal="125" zoomScalePageLayoutView="125" workbookViewId="0">
      <selection activeCell="E3" sqref="E3:G3"/>
    </sheetView>
  </sheetViews>
  <sheetFormatPr defaultColWidth="10.875" defaultRowHeight="9" x14ac:dyDescent="0.2"/>
  <cols>
    <col min="1" max="1" width="21.375" style="2" customWidth="1"/>
    <col min="2" max="3" width="10.625" style="2" customWidth="1"/>
    <col min="4" max="4" width="1.375" style="2" customWidth="1"/>
    <col min="5" max="5" width="18.5" style="2" customWidth="1"/>
    <col min="6" max="6" width="7.5" style="2" customWidth="1"/>
    <col min="7" max="7" width="12.125" style="2" customWidth="1"/>
    <col min="8" max="8" width="5.125" style="2" customWidth="1"/>
    <col min="9" max="16384" width="10.875" style="2"/>
  </cols>
  <sheetData>
    <row r="1" spans="1:8" ht="54.95" customHeight="1" x14ac:dyDescent="0.2">
      <c r="A1" s="65"/>
      <c r="B1" s="65"/>
      <c r="C1" s="65"/>
      <c r="D1" s="65"/>
      <c r="E1" s="65"/>
      <c r="F1" s="65"/>
      <c r="G1" s="65"/>
      <c r="H1" s="65"/>
    </row>
    <row r="2" spans="1:8" ht="17.100000000000001" customHeight="1" x14ac:dyDescent="0.2">
      <c r="A2" s="65"/>
      <c r="B2" s="65"/>
      <c r="C2" s="65"/>
      <c r="D2" s="65"/>
      <c r="E2" s="65"/>
      <c r="F2" s="65"/>
      <c r="G2" s="65"/>
      <c r="H2" s="65"/>
    </row>
    <row r="3" spans="1:8" ht="102.95" customHeight="1" x14ac:dyDescent="0.2">
      <c r="A3" s="66" t="s">
        <v>22</v>
      </c>
      <c r="B3" s="65"/>
      <c r="C3" s="65"/>
      <c r="D3" s="65"/>
      <c r="E3" s="190"/>
      <c r="F3" s="190"/>
      <c r="G3" s="190"/>
      <c r="H3" s="65"/>
    </row>
    <row r="4" spans="1:8" ht="30.95" customHeight="1" x14ac:dyDescent="0.2">
      <c r="A4" s="65"/>
      <c r="B4" s="126" t="s">
        <v>100</v>
      </c>
      <c r="C4" s="127"/>
      <c r="D4" s="127"/>
      <c r="E4" s="127"/>
      <c r="F4" s="127"/>
      <c r="G4" s="127"/>
      <c r="H4" s="65"/>
    </row>
    <row r="5" spans="1:8" ht="15.95" customHeight="1" x14ac:dyDescent="0.2">
      <c r="A5" s="65"/>
      <c r="B5" s="191" t="str">
        <f>'Globale afrekening'!B4:E4</f>
        <v>Uw totaal begrote kosten bedragen</v>
      </c>
      <c r="C5" s="191"/>
      <c r="D5" s="191"/>
      <c r="E5" s="192"/>
      <c r="F5" s="84" t="s">
        <v>0</v>
      </c>
      <c r="G5" s="85">
        <f>'Globale afrekening'!G4</f>
        <v>494032.61132718017</v>
      </c>
      <c r="H5" s="93"/>
    </row>
    <row r="6" spans="1:8" ht="17.100000000000001" customHeight="1" x14ac:dyDescent="0.2">
      <c r="A6" s="65"/>
      <c r="B6" s="65"/>
      <c r="C6" s="65"/>
      <c r="D6" s="65"/>
      <c r="E6" s="65"/>
      <c r="F6" s="65"/>
      <c r="G6" s="65"/>
      <c r="H6" s="65"/>
    </row>
    <row r="7" spans="1:8" ht="17.100000000000001" customHeight="1" x14ac:dyDescent="0.2">
      <c r="A7" s="3"/>
      <c r="B7" s="3"/>
      <c r="C7" s="3"/>
      <c r="D7" s="3"/>
      <c r="E7" s="3"/>
      <c r="F7" s="3"/>
      <c r="G7" s="3"/>
      <c r="H7" s="3"/>
    </row>
    <row r="8" spans="1:8" ht="15.95" customHeight="1" x14ac:dyDescent="0.2">
      <c r="A8" s="3"/>
      <c r="B8" s="193" t="str">
        <f>+'Globale afrekening'!B7:G7</f>
        <v>1) BEREKENING WERKINGSBIJDRAGE</v>
      </c>
      <c r="C8" s="193"/>
      <c r="D8" s="193"/>
      <c r="E8" s="193"/>
      <c r="F8" s="193"/>
      <c r="G8" s="193"/>
      <c r="H8" s="3"/>
    </row>
    <row r="9" spans="1:8" ht="3.95" customHeight="1" x14ac:dyDescent="0.2">
      <c r="A9" s="3"/>
      <c r="B9" s="26"/>
      <c r="C9" s="27"/>
      <c r="D9" s="27"/>
      <c r="E9" s="27"/>
      <c r="F9" s="27"/>
      <c r="G9" s="27"/>
      <c r="H9" s="3"/>
    </row>
    <row r="10" spans="1:8" ht="13.5" x14ac:dyDescent="0.2">
      <c r="A10" s="3"/>
      <c r="B10" s="194" t="str">
        <f>'Globale afrekening'!B9:E9</f>
        <v>Netto begrote kosten (begrote kosten - begrote opbrengsten)</v>
      </c>
      <c r="C10" s="194"/>
      <c r="D10" s="194"/>
      <c r="E10" s="194"/>
      <c r="F10" s="28" t="s">
        <v>0</v>
      </c>
      <c r="G10" s="87">
        <f>'Globale afrekening'!G9</f>
        <v>375457.61132718017</v>
      </c>
      <c r="H10" s="3"/>
    </row>
    <row r="11" spans="1:8" ht="13.5" x14ac:dyDescent="0.2">
      <c r="A11" s="3"/>
      <c r="B11" s="4"/>
      <c r="C11" s="4"/>
      <c r="D11" s="4"/>
      <c r="E11" s="4"/>
      <c r="F11" s="4"/>
      <c r="G11" s="4"/>
      <c r="H11" s="3"/>
    </row>
    <row r="12" spans="1:8" ht="15" customHeight="1" x14ac:dyDescent="0.2">
      <c r="A12" s="3"/>
      <c r="B12" s="189" t="str">
        <f>+'Globale afrekening'!B11:G11</f>
        <v>2) BEREKENING VAN AANGEKOCHTE RECIPIËNTEN EN STICKERS</v>
      </c>
      <c r="C12" s="189"/>
      <c r="D12" s="189"/>
      <c r="E12" s="189"/>
      <c r="F12" s="189"/>
      <c r="G12" s="189"/>
      <c r="H12" s="3"/>
    </row>
    <row r="13" spans="1:8" ht="3.95" customHeight="1" x14ac:dyDescent="0.2">
      <c r="A13" s="3"/>
      <c r="B13" s="29"/>
      <c r="C13" s="30"/>
      <c r="D13" s="30"/>
      <c r="E13" s="30"/>
      <c r="F13" s="30"/>
      <c r="G13" s="30"/>
      <c r="H13" s="3"/>
    </row>
    <row r="14" spans="1:8" ht="13.5" x14ac:dyDescent="0.2">
      <c r="A14" s="3"/>
      <c r="B14" s="90" t="str">
        <f>'Globale afrekening'!B13</f>
        <v>Begrote kosten</v>
      </c>
      <c r="C14" s="31"/>
      <c r="D14" s="31"/>
      <c r="E14" s="32"/>
      <c r="F14" s="32" t="s">
        <v>0</v>
      </c>
      <c r="G14" s="88">
        <f>'Globale afrekening'!G13</f>
        <v>118575</v>
      </c>
      <c r="H14" s="3"/>
    </row>
    <row r="15" spans="1:8" ht="13.5" x14ac:dyDescent="0.2">
      <c r="A15" s="3"/>
      <c r="B15" s="4"/>
      <c r="C15" s="4"/>
      <c r="D15" s="4"/>
      <c r="E15" s="4"/>
      <c r="F15" s="4"/>
      <c r="G15" s="4"/>
      <c r="H15" s="3"/>
    </row>
    <row r="16" spans="1:8" ht="13.5" x14ac:dyDescent="0.2">
      <c r="A16" s="3"/>
      <c r="B16" s="4"/>
      <c r="C16" s="4"/>
      <c r="D16" s="4"/>
      <c r="E16" s="4"/>
      <c r="F16" s="4"/>
      <c r="G16" s="4"/>
      <c r="H16" s="3"/>
    </row>
    <row r="17" spans="1:8" ht="13.5" x14ac:dyDescent="0.2">
      <c r="A17" s="3"/>
      <c r="B17" s="4"/>
      <c r="C17" s="4"/>
      <c r="D17" s="4"/>
      <c r="E17" s="4"/>
      <c r="F17" s="4"/>
      <c r="G17" s="4"/>
      <c r="H17" s="3"/>
    </row>
    <row r="18" spans="1:8" ht="15" customHeight="1" x14ac:dyDescent="0.2">
      <c r="A18" s="3"/>
      <c r="B18" s="121" t="s">
        <v>70</v>
      </c>
      <c r="C18" s="121"/>
      <c r="D18" s="121"/>
      <c r="E18" s="122"/>
      <c r="F18" s="108" t="s">
        <v>0</v>
      </c>
      <c r="G18" s="109">
        <f>+G23+G27</f>
        <v>0</v>
      </c>
      <c r="H18" s="110"/>
    </row>
    <row r="19" spans="1:8" ht="8.25" customHeight="1" x14ac:dyDescent="0.2">
      <c r="A19" s="3"/>
      <c r="B19" s="4"/>
      <c r="C19" s="4"/>
      <c r="D19" s="4"/>
      <c r="E19" s="4"/>
      <c r="F19" s="4"/>
      <c r="G19" s="4"/>
      <c r="H19" s="3"/>
    </row>
    <row r="20" spans="1:8" ht="6.75" customHeight="1" x14ac:dyDescent="0.2">
      <c r="A20" s="3"/>
      <c r="B20" s="4"/>
      <c r="C20" s="4"/>
      <c r="D20" s="4"/>
      <c r="E20" s="4"/>
      <c r="F20" s="4"/>
      <c r="G20" s="4"/>
      <c r="H20" s="3"/>
    </row>
    <row r="21" spans="1:8" ht="12.75" x14ac:dyDescent="0.2">
      <c r="A21" s="3"/>
      <c r="B21" s="123" t="s">
        <v>94</v>
      </c>
      <c r="C21" s="124"/>
      <c r="D21" s="124"/>
      <c r="E21" s="124"/>
      <c r="F21" s="124"/>
      <c r="G21" s="124"/>
      <c r="H21" s="3"/>
    </row>
    <row r="22" spans="1:8" ht="12.75" x14ac:dyDescent="0.2">
      <c r="A22" s="3"/>
      <c r="B22" s="96"/>
      <c r="C22" s="97"/>
      <c r="D22" s="97"/>
      <c r="E22" s="97"/>
      <c r="F22" s="97"/>
      <c r="G22" s="97"/>
      <c r="H22" s="3"/>
    </row>
    <row r="23" spans="1:8" ht="27" customHeight="1" x14ac:dyDescent="0.2">
      <c r="A23" s="3"/>
      <c r="B23" s="125" t="s">
        <v>99</v>
      </c>
      <c r="C23" s="125"/>
      <c r="D23" s="125"/>
      <c r="E23" s="125"/>
      <c r="F23" s="94" t="s">
        <v>0</v>
      </c>
      <c r="G23" s="95">
        <f>Bijlagen!B87</f>
        <v>0</v>
      </c>
      <c r="H23" s="3"/>
    </row>
    <row r="24" spans="1:8" ht="13.5" x14ac:dyDescent="0.2">
      <c r="A24" s="3"/>
      <c r="B24" s="4"/>
      <c r="C24" s="4"/>
      <c r="D24" s="4"/>
      <c r="E24" s="4"/>
      <c r="F24" s="4"/>
      <c r="G24" s="4"/>
      <c r="H24" s="3"/>
    </row>
  </sheetData>
  <mergeCells count="9">
    <mergeCell ref="B18:E18"/>
    <mergeCell ref="B21:G21"/>
    <mergeCell ref="B23:E23"/>
    <mergeCell ref="B12:G12"/>
    <mergeCell ref="E3:G3"/>
    <mergeCell ref="B4:G4"/>
    <mergeCell ref="B5:E5"/>
    <mergeCell ref="B8:G8"/>
    <mergeCell ref="B10:E10"/>
  </mergeCells>
  <phoneticPr fontId="2" type="noConversion"/>
  <hyperlinks>
    <hyperlink ref="B21" location="Dienstverlening" display="1) AFREKENING DIENSTVERLENING" xr:uid="{00000000-0004-0000-0300-000000000000}"/>
    <hyperlink ref="C21" location="Dienstverlening" display="Dienstverlening" xr:uid="{00000000-0004-0000-0300-000001000000}"/>
    <hyperlink ref="D21" location="Dienstverlening" display="Dienstverlening" xr:uid="{00000000-0004-0000-0300-000002000000}"/>
    <hyperlink ref="E21" location="Dienstverlening" display="Dienstverlening" xr:uid="{00000000-0004-0000-0300-000003000000}"/>
    <hyperlink ref="F21" location="Dienstverlening" display="Dienstverlening" xr:uid="{00000000-0004-0000-0300-000004000000}"/>
    <hyperlink ref="G21" location="Dienstverlening" display="Dienstverlening" xr:uid="{00000000-0004-0000-0300-000005000000}"/>
  </hyperlinks>
  <pageMargins left="0.49212598425196852" right="0.49212598425196852" top="0.70866141732283472" bottom="0.70866141732283472" header="0.5" footer="0.5"/>
  <pageSetup paperSize="9" scale="94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12</vt:i4>
      </vt:variant>
    </vt:vector>
  </HeadingPairs>
  <TitlesOfParts>
    <vt:vector size="16" baseType="lpstr">
      <vt:lpstr>Globale afrekening</vt:lpstr>
      <vt:lpstr>Meer detail</vt:lpstr>
      <vt:lpstr>Bijlagen</vt:lpstr>
      <vt:lpstr>Globale afrekening (voor print)</vt:lpstr>
      <vt:lpstr>Bijlagen!Afdrukbereik</vt:lpstr>
      <vt:lpstr>'Globale afrekening'!Afdrukbereik</vt:lpstr>
      <vt:lpstr>'Globale afrekening (voor print)'!Afdrukbereik</vt:lpstr>
      <vt:lpstr>'Meer detail'!Afdrukbereik</vt:lpstr>
      <vt:lpstr>Bijlage1</vt:lpstr>
      <vt:lpstr>Bijlage2</vt:lpstr>
      <vt:lpstr>Bijlage4</vt:lpstr>
      <vt:lpstr>Bijlage6</vt:lpstr>
      <vt:lpstr>Bijlage7</vt:lpstr>
      <vt:lpstr>Boete</vt:lpstr>
      <vt:lpstr>Dienstverlening</vt:lpstr>
      <vt:lpstr>Gemeentebestuur</vt:lpstr>
    </vt:vector>
  </TitlesOfParts>
  <Company>Zorro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Troosters</dc:creator>
  <cp:lastModifiedBy>Vandeweyer Hilde</cp:lastModifiedBy>
  <cp:lastPrinted>2020-10-20T09:01:23Z</cp:lastPrinted>
  <dcterms:created xsi:type="dcterms:W3CDTF">2016-06-01T13:07:28Z</dcterms:created>
  <dcterms:modified xsi:type="dcterms:W3CDTF">2020-10-20T09:01:26Z</dcterms:modified>
</cp:coreProperties>
</file>